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45" windowHeight="4455"/>
  </bookViews>
  <sheets>
    <sheet name="Đôi nam dưới 34" sheetId="1" r:id="rId1"/>
    <sheet name="Đôi nữ dưới 34" sheetId="2" r:id="rId2"/>
    <sheet name="Đôi nam nữ dưới 34" sheetId="3" r:id="rId3"/>
    <sheet name="Đôi nam 35-45" sheetId="4" r:id="rId4"/>
    <sheet name="Đôi nữ 35-45" sheetId="5" r:id="rId5"/>
    <sheet name="Đôi nam nữ 35-45" sheetId="6" r:id="rId6"/>
    <sheet name="Đôi nam trên 45" sheetId="7" r:id="rId7"/>
    <sheet name="Đôi nữ trên 45" sheetId="8" r:id="rId8"/>
    <sheet name="Đôi nam nữ trên 45" sheetId="9" r:id="rId9"/>
    <sheet name="BB đôi nam dưới 45" sheetId="10" r:id="rId10"/>
    <sheet name="BB đôi nữ dưới 45" sheetId="11" r:id="rId11"/>
    <sheet name="BB đôi nam nữ dưới 45" sheetId="12" r:id="rId12"/>
    <sheet name="BB đôi nam trên 45" sheetId="13" r:id="rId13"/>
    <sheet name="BB đôi nữ trên 45" sheetId="14" r:id="rId14"/>
    <sheet name="BB đôi nam nữ trên 45" sheetId="15" r:id="rId15"/>
    <sheet name="BB đơn nam dưới 45" sheetId="16" r:id="rId16"/>
    <sheet name="BB Đơn nữ dưới 45" sheetId="17" r:id="rId17"/>
    <sheet name="BB đơn nam trên 45" sheetId="18" r:id="rId18"/>
    <sheet name="BB đơn nữ trên 45" sheetId="19" r:id="rId19"/>
    <sheet name="Toàn đoàn" sheetId="22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3" l="1"/>
  <c r="K30" i="13"/>
  <c r="L30" i="13"/>
  <c r="J32" i="13"/>
  <c r="K32" i="13"/>
  <c r="L32" i="13"/>
  <c r="J34" i="13"/>
  <c r="K34" i="13"/>
  <c r="L34" i="13"/>
  <c r="J36" i="13"/>
  <c r="K36" i="13"/>
  <c r="L36" i="13"/>
  <c r="I22" i="13"/>
  <c r="N22" i="13"/>
  <c r="R22" i="13"/>
  <c r="D37" i="13"/>
  <c r="F37" i="13"/>
  <c r="F36" i="13"/>
  <c r="F35" i="13"/>
  <c r="F34" i="13"/>
  <c r="F33" i="13"/>
  <c r="F32" i="13"/>
  <c r="F31" i="13"/>
  <c r="F30" i="13"/>
  <c r="F29" i="13"/>
  <c r="F28" i="13"/>
  <c r="D36" i="13"/>
  <c r="D35" i="13"/>
  <c r="D34" i="13"/>
  <c r="D33" i="13"/>
  <c r="D32" i="13"/>
  <c r="D31" i="13"/>
  <c r="D30" i="13"/>
  <c r="D29" i="13"/>
  <c r="D28" i="13"/>
  <c r="N14" i="19"/>
  <c r="R14" i="19"/>
  <c r="J9" i="19"/>
  <c r="K9" i="19"/>
  <c r="L9" i="19"/>
  <c r="J10" i="19"/>
  <c r="K10" i="19"/>
  <c r="L10" i="19"/>
  <c r="I4" i="19"/>
  <c r="J8" i="19"/>
  <c r="K8" i="19"/>
  <c r="L8" i="19"/>
  <c r="M10" i="19"/>
  <c r="I5" i="19"/>
  <c r="M8" i="19"/>
  <c r="M9" i="19"/>
  <c r="I6" i="19"/>
  <c r="S4" i="19"/>
  <c r="N6" i="19"/>
  <c r="R6" i="19"/>
  <c r="N4" i="19"/>
  <c r="R4" i="19"/>
  <c r="J35" i="17"/>
  <c r="K35" i="17"/>
  <c r="L35" i="17"/>
  <c r="J36" i="17"/>
  <c r="K36" i="17"/>
  <c r="L36" i="17"/>
  <c r="I30" i="17"/>
  <c r="J34" i="17"/>
  <c r="K34" i="17"/>
  <c r="L34" i="17"/>
  <c r="M36" i="17"/>
  <c r="I31" i="17"/>
  <c r="M34" i="17"/>
  <c r="M35" i="17"/>
  <c r="I32" i="17"/>
  <c r="S30" i="17"/>
  <c r="N30" i="17"/>
  <c r="R30" i="17"/>
  <c r="N32" i="17"/>
  <c r="R32" i="17"/>
  <c r="J32" i="17"/>
  <c r="J30" i="17"/>
  <c r="J31" i="17"/>
  <c r="M32" i="17"/>
  <c r="M30" i="17"/>
  <c r="N4" i="14"/>
  <c r="J12" i="13"/>
  <c r="K12" i="13"/>
  <c r="L12" i="13"/>
  <c r="J14" i="13"/>
  <c r="K14" i="13"/>
  <c r="L14" i="13"/>
  <c r="J16" i="13"/>
  <c r="K16" i="13"/>
  <c r="L16" i="13"/>
  <c r="J18" i="13"/>
  <c r="K18" i="13"/>
  <c r="L18" i="13"/>
  <c r="I4" i="13"/>
  <c r="J10" i="13"/>
  <c r="K10" i="13"/>
  <c r="L10" i="13"/>
  <c r="J13" i="13"/>
  <c r="K13" i="13"/>
  <c r="L13" i="13"/>
  <c r="K17" i="13"/>
  <c r="J17" i="13"/>
  <c r="L17" i="13"/>
  <c r="M17" i="13"/>
  <c r="M18" i="13"/>
  <c r="I5" i="13"/>
  <c r="J11" i="13"/>
  <c r="K11" i="13"/>
  <c r="L11" i="13"/>
  <c r="M13" i="13"/>
  <c r="K15" i="13"/>
  <c r="J15" i="13"/>
  <c r="L15" i="13"/>
  <c r="M15" i="13"/>
  <c r="M16" i="13"/>
  <c r="I6" i="13"/>
  <c r="J19" i="13"/>
  <c r="K19" i="13"/>
  <c r="L19" i="13"/>
  <c r="M11" i="13"/>
  <c r="M14" i="13"/>
  <c r="I7" i="13"/>
  <c r="M10" i="13"/>
  <c r="M12" i="13"/>
  <c r="M19" i="13"/>
  <c r="I8" i="13"/>
  <c r="S4" i="13"/>
  <c r="J4" i="13"/>
  <c r="J5" i="13"/>
  <c r="J6" i="13"/>
  <c r="J7" i="13"/>
  <c r="J8" i="13"/>
  <c r="M4" i="13"/>
  <c r="N4" i="13"/>
  <c r="J28" i="13"/>
  <c r="K37" i="13"/>
  <c r="J37" i="13"/>
  <c r="K35" i="13"/>
  <c r="J35" i="13"/>
  <c r="K33" i="13"/>
  <c r="J33" i="13"/>
  <c r="K31" i="13"/>
  <c r="J31" i="13"/>
  <c r="K29" i="13"/>
  <c r="J29" i="13"/>
  <c r="K28" i="13"/>
  <c r="N26" i="13"/>
  <c r="N25" i="13"/>
  <c r="N24" i="13"/>
  <c r="N23" i="13"/>
  <c r="N8" i="13"/>
  <c r="N7" i="13"/>
  <c r="N6" i="13"/>
  <c r="N5" i="13"/>
  <c r="F19" i="13"/>
  <c r="F18" i="13"/>
  <c r="F17" i="13"/>
  <c r="F16" i="13"/>
  <c r="F15" i="13"/>
  <c r="F14" i="13"/>
  <c r="F13" i="13"/>
  <c r="F12" i="13"/>
  <c r="F11" i="13"/>
  <c r="F10" i="13"/>
  <c r="D10" i="13"/>
  <c r="D19" i="13"/>
  <c r="D18" i="13"/>
  <c r="D17" i="13"/>
  <c r="D16" i="13"/>
  <c r="D15" i="13"/>
  <c r="D14" i="13"/>
  <c r="D13" i="13"/>
  <c r="D12" i="13"/>
  <c r="D11" i="13"/>
  <c r="F13" i="14"/>
  <c r="J9" i="14"/>
  <c r="F14" i="14"/>
  <c r="F12" i="14"/>
  <c r="F11" i="14"/>
  <c r="F10" i="14"/>
  <c r="F9" i="14"/>
  <c r="D14" i="14"/>
  <c r="D13" i="14"/>
  <c r="D12" i="14"/>
  <c r="D11" i="14"/>
  <c r="D10" i="14"/>
  <c r="D9" i="14"/>
  <c r="D9" i="17"/>
  <c r="K14" i="14"/>
  <c r="J14" i="14"/>
  <c r="K13" i="14"/>
  <c r="J13" i="14"/>
  <c r="L13" i="14"/>
  <c r="M13" i="14"/>
  <c r="K12" i="14"/>
  <c r="J12" i="14"/>
  <c r="K11" i="14"/>
  <c r="J11" i="14"/>
  <c r="K10" i="14"/>
  <c r="J10" i="14"/>
  <c r="K9" i="14"/>
  <c r="N7" i="14"/>
  <c r="N6" i="14"/>
  <c r="N5" i="14"/>
  <c r="N4" i="17"/>
  <c r="J18" i="19"/>
  <c r="K18" i="19"/>
  <c r="L18" i="19"/>
  <c r="K20" i="19"/>
  <c r="J20" i="19"/>
  <c r="L20" i="19"/>
  <c r="M20" i="19"/>
  <c r="I15" i="19"/>
  <c r="N5" i="19"/>
  <c r="R5" i="19"/>
  <c r="K19" i="19"/>
  <c r="J19" i="19"/>
  <c r="J14" i="19"/>
  <c r="N16" i="19"/>
  <c r="R16" i="19"/>
  <c r="N15" i="19"/>
  <c r="R15" i="19"/>
  <c r="J4" i="19"/>
  <c r="J5" i="19"/>
  <c r="N31" i="17"/>
  <c r="R31" i="17"/>
  <c r="N20" i="17"/>
  <c r="F27" i="17"/>
  <c r="F26" i="17"/>
  <c r="F25" i="17"/>
  <c r="F24" i="17"/>
  <c r="F23" i="17"/>
  <c r="F22" i="17"/>
  <c r="D27" i="17"/>
  <c r="D26" i="17"/>
  <c r="D25" i="17"/>
  <c r="D24" i="17"/>
  <c r="D23" i="17"/>
  <c r="D22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N19" i="17"/>
  <c r="N18" i="17"/>
  <c r="N17" i="17"/>
  <c r="N7" i="17"/>
  <c r="N6" i="17"/>
  <c r="N5" i="17"/>
  <c r="M83" i="13"/>
  <c r="M82" i="13"/>
  <c r="M78" i="13"/>
  <c r="K14" i="17"/>
  <c r="K13" i="17"/>
  <c r="K12" i="17"/>
  <c r="K11" i="17"/>
  <c r="K10" i="17"/>
  <c r="K9" i="17"/>
  <c r="J14" i="17"/>
  <c r="J9" i="17"/>
  <c r="D10" i="17"/>
  <c r="F12" i="17"/>
  <c r="F11" i="17"/>
  <c r="F10" i="17"/>
  <c r="D12" i="17"/>
  <c r="D11" i="17"/>
  <c r="J11" i="17"/>
  <c r="J10" i="17"/>
  <c r="J12" i="17"/>
  <c r="L23" i="17"/>
  <c r="M23" i="17"/>
  <c r="R19" i="17"/>
  <c r="R18" i="17"/>
  <c r="R17" i="17"/>
  <c r="R20" i="17"/>
  <c r="R4" i="17"/>
  <c r="L14" i="14"/>
  <c r="M14" i="14"/>
  <c r="L11" i="14"/>
  <c r="M11" i="14"/>
  <c r="J6" i="14"/>
  <c r="J5" i="14"/>
  <c r="R4" i="14"/>
  <c r="J4" i="14"/>
  <c r="R5" i="14"/>
  <c r="R6" i="14"/>
  <c r="L9" i="14"/>
  <c r="R7" i="14"/>
  <c r="L37" i="13"/>
  <c r="M37" i="13"/>
  <c r="L35" i="13"/>
  <c r="M35" i="13"/>
  <c r="M34" i="13"/>
  <c r="M32" i="13"/>
  <c r="L31" i="13"/>
  <c r="M31" i="13"/>
  <c r="J22" i="13"/>
  <c r="J24" i="13"/>
  <c r="J23" i="13"/>
  <c r="R26" i="13"/>
  <c r="R25" i="13"/>
  <c r="R23" i="13"/>
  <c r="R24" i="13"/>
  <c r="L27" i="17"/>
  <c r="M27" i="17"/>
  <c r="J6" i="19"/>
  <c r="M4" i="19"/>
  <c r="M6" i="19"/>
  <c r="J16" i="19"/>
  <c r="J15" i="19"/>
  <c r="M15" i="19"/>
  <c r="L29" i="13"/>
  <c r="M29" i="13"/>
  <c r="J26" i="13"/>
  <c r="J25" i="13"/>
  <c r="L33" i="13"/>
  <c r="M33" i="13"/>
  <c r="M36" i="13"/>
  <c r="L28" i="13"/>
  <c r="J7" i="14"/>
  <c r="L10" i="14"/>
  <c r="L12" i="14"/>
  <c r="J17" i="17"/>
  <c r="L25" i="17"/>
  <c r="M25" i="17"/>
  <c r="L26" i="17"/>
  <c r="M26" i="17"/>
  <c r="J18" i="17"/>
  <c r="J20" i="17"/>
  <c r="L24" i="17"/>
  <c r="M24" i="17"/>
  <c r="M18" i="19"/>
  <c r="L19" i="19"/>
  <c r="I14" i="19"/>
  <c r="L22" i="17"/>
  <c r="J19" i="17"/>
  <c r="J6" i="17"/>
  <c r="J7" i="17"/>
  <c r="R6" i="17"/>
  <c r="R7" i="17"/>
  <c r="R5" i="17"/>
  <c r="L12" i="17"/>
  <c r="L11" i="17"/>
  <c r="M11" i="17"/>
  <c r="L10" i="17"/>
  <c r="L83" i="13"/>
  <c r="H83" i="13"/>
  <c r="F83" i="13"/>
  <c r="L82" i="13"/>
  <c r="H82" i="13"/>
  <c r="F82" i="13"/>
  <c r="L78" i="13"/>
  <c r="H78" i="13"/>
  <c r="F78" i="13"/>
  <c r="P76" i="13"/>
  <c r="T76" i="13"/>
  <c r="P75" i="13"/>
  <c r="T75" i="13"/>
  <c r="P72" i="13"/>
  <c r="T72" i="13"/>
  <c r="F36" i="17"/>
  <c r="F35" i="17"/>
  <c r="D36" i="17"/>
  <c r="D35" i="17"/>
  <c r="F34" i="17"/>
  <c r="D34" i="17"/>
  <c r="F14" i="17"/>
  <c r="D14" i="17"/>
  <c r="J13" i="17"/>
  <c r="F13" i="17"/>
  <c r="D13" i="17"/>
  <c r="L9" i="17"/>
  <c r="F9" i="17"/>
  <c r="M20" i="17"/>
  <c r="M19" i="17"/>
  <c r="M18" i="17"/>
  <c r="M17" i="17"/>
  <c r="M7" i="14"/>
  <c r="M9" i="14"/>
  <c r="I7" i="14"/>
  <c r="I4" i="14"/>
  <c r="M4" i="14"/>
  <c r="I25" i="13"/>
  <c r="M26" i="13"/>
  <c r="M24" i="13"/>
  <c r="M25" i="13"/>
  <c r="M23" i="13"/>
  <c r="M22" i="13"/>
  <c r="M5" i="13"/>
  <c r="I19" i="17"/>
  <c r="M16" i="19"/>
  <c r="M5" i="19"/>
  <c r="M14" i="19"/>
  <c r="M8" i="13"/>
  <c r="M30" i="13"/>
  <c r="I24" i="13"/>
  <c r="I23" i="13"/>
  <c r="M28" i="13"/>
  <c r="M7" i="13"/>
  <c r="M5" i="14"/>
  <c r="M6" i="14"/>
  <c r="M6" i="13"/>
  <c r="M12" i="14"/>
  <c r="I5" i="14"/>
  <c r="M10" i="14"/>
  <c r="I6" i="14"/>
  <c r="I18" i="17"/>
  <c r="M31" i="17"/>
  <c r="I17" i="17"/>
  <c r="M19" i="19"/>
  <c r="I16" i="19"/>
  <c r="M22" i="17"/>
  <c r="I20" i="17"/>
  <c r="M12" i="17"/>
  <c r="J5" i="17"/>
  <c r="J4" i="17"/>
  <c r="M10" i="17"/>
  <c r="M9" i="17"/>
  <c r="L14" i="17"/>
  <c r="L75" i="13"/>
  <c r="O75" i="13"/>
  <c r="L72" i="13"/>
  <c r="O72" i="13"/>
  <c r="N83" i="13"/>
  <c r="O83" i="13"/>
  <c r="N82" i="13"/>
  <c r="L76" i="13"/>
  <c r="O76" i="13"/>
  <c r="N78" i="13"/>
  <c r="L13" i="17"/>
  <c r="I4" i="17"/>
  <c r="S19" i="17"/>
  <c r="S18" i="17"/>
  <c r="S17" i="17"/>
  <c r="S20" i="17"/>
  <c r="M4" i="17"/>
  <c r="S5" i="14"/>
  <c r="S7" i="14"/>
  <c r="S4" i="14"/>
  <c r="S6" i="14"/>
  <c r="I26" i="13"/>
  <c r="S25" i="13"/>
  <c r="S16" i="19"/>
  <c r="S15" i="19"/>
  <c r="S14" i="19"/>
  <c r="S5" i="13"/>
  <c r="S6" i="13"/>
  <c r="S8" i="13"/>
  <c r="S7" i="13"/>
  <c r="M6" i="17"/>
  <c r="M7" i="17"/>
  <c r="M5" i="17"/>
  <c r="K72" i="13"/>
  <c r="U72" i="13"/>
  <c r="I6" i="17"/>
  <c r="M14" i="17"/>
  <c r="I7" i="17"/>
  <c r="M13" i="17"/>
  <c r="I5" i="17"/>
  <c r="O78" i="13"/>
  <c r="K76" i="13"/>
  <c r="U76" i="13"/>
  <c r="O82" i="13"/>
  <c r="K75" i="13"/>
  <c r="U75" i="13"/>
  <c r="S4" i="17"/>
  <c r="S22" i="13"/>
  <c r="S23" i="13"/>
  <c r="S26" i="13"/>
  <c r="S24" i="13"/>
  <c r="S6" i="19"/>
  <c r="S5" i="19"/>
  <c r="S32" i="17"/>
  <c r="S31" i="17"/>
  <c r="S6" i="17"/>
  <c r="S7" i="17"/>
  <c r="S5" i="17"/>
  <c r="D8" i="19"/>
  <c r="F20" i="19"/>
  <c r="F19" i="19"/>
  <c r="F18" i="19"/>
  <c r="D20" i="19"/>
  <c r="D19" i="19"/>
  <c r="D18" i="19"/>
  <c r="F10" i="19"/>
  <c r="D10" i="19"/>
  <c r="F9" i="19"/>
  <c r="D9" i="19"/>
  <c r="F8" i="19"/>
  <c r="R4" i="13"/>
  <c r="R6" i="13"/>
  <c r="R7" i="13"/>
  <c r="R8" i="13"/>
  <c r="R5" i="13"/>
</calcChain>
</file>

<file path=xl/sharedStrings.xml><?xml version="1.0" encoding="utf-8"?>
<sst xmlns="http://schemas.openxmlformats.org/spreadsheetml/2006/main" count="901" uniqueCount="340">
  <si>
    <t>Hồ Duy Việt + Nguyễn Văn Hải (CQ)</t>
  </si>
  <si>
    <t xml:space="preserve"> Việt + Hải (CQ)</t>
  </si>
  <si>
    <t>CL  ĐÔI NAM 35 - 45</t>
  </si>
  <si>
    <t>CL  ĐÔI NAM DƯỚI 35</t>
  </si>
  <si>
    <t>CL  ĐÔI NAM TRÊN 45</t>
  </si>
  <si>
    <t>CL  ĐÔI NỮ DƯỚI 35</t>
  </si>
  <si>
    <t>CL  ĐÔI NAM NỮ DƯỚI 35</t>
  </si>
  <si>
    <t>CL  ĐÔI NỮ 35 - 45</t>
  </si>
  <si>
    <t>CL  ĐÔI NAM NỮ 35 - 45</t>
  </si>
  <si>
    <t>CL  ĐÔI NỮ TRÊN 45</t>
  </si>
  <si>
    <t>CL  ĐÔI NAM NỮ TRÊN 45</t>
  </si>
  <si>
    <t>Lê Hữu Linh Viễn + Đỗ Văn Thanh (CQ)</t>
  </si>
  <si>
    <t>Nguyễn Văn Huy + Trần Thiện Vũ (CQ)</t>
  </si>
  <si>
    <t>Đàm Hùng Phi + Trần Minh Thế (CQ)</t>
  </si>
  <si>
    <t>Đỗ Văn Thanh + Lê Văn Phụng (CQ)</t>
  </si>
  <si>
    <t>Đặng Đình Đề + Nguyễn Hồng Sơn (CQ)</t>
  </si>
  <si>
    <t>Hồ Mạnh Hùng + Huỳnh Thanh Hải (CQ)</t>
  </si>
  <si>
    <t>Trần Thị Thanh Sang + Từ Thị Ngọc Hân (CQ)</t>
  </si>
  <si>
    <t>Nguyễn Ngọc Quỳnh Dung + Đào Thị Thanh Hà (CQ)</t>
  </si>
  <si>
    <t>Nguyễn Văn Huy + Từ Thị Ngọc Hân (CQ)</t>
  </si>
  <si>
    <t xml:space="preserve">Nguyễn Tư Quang Sáng +Trần Thị Thanh Sang (CQ) </t>
  </si>
  <si>
    <t>Nguyễn Hữu Nam + Nguyễn Thị Ngọc Thùy (CQ)</t>
  </si>
  <si>
    <t>Trần Minh Thế + Nguyễn Ngọc Quỳnh Dung (CQ)</t>
  </si>
  <si>
    <t>BB ĐƠN NỮ DƯỚI 45</t>
  </si>
  <si>
    <t>BB ĐÔI NAM DƯỚI 45</t>
  </si>
  <si>
    <t>BB ĐÔI NAM NỮ DƯỚI 45</t>
  </si>
  <si>
    <t>BB ĐÔI NỮ DƯỚI 45</t>
  </si>
  <si>
    <t>BB ĐÔI NAM TRÊN 45</t>
  </si>
  <si>
    <t>BB ĐÔI NỮ TRÊN 45</t>
  </si>
  <si>
    <t>BB ĐÔI NAM NỮ TRÊN 45</t>
  </si>
  <si>
    <t>BB ĐƠN NAM TRÊN 45</t>
  </si>
  <si>
    <t>BB ĐƠN NỮ TRÊN 45</t>
  </si>
  <si>
    <t>Đỗ Anh Vũ + Nguyễn Phước Quý Duy (BK)</t>
  </si>
  <si>
    <t>Nguyễn Vĩnh Thịnh + Lê Trần Đức (BK)</t>
  </si>
  <si>
    <t>Lê Minh Tiến + Lê Quốc Huy (BK)</t>
  </si>
  <si>
    <t>Trần Đình Minh + Hồ Văn Ly (BK)</t>
  </si>
  <si>
    <t>Vương Lê Thắng + Thái Văn Tiến (BK)</t>
  </si>
  <si>
    <t>Trương Hữu Trì + Dương Thế Hy (BK)</t>
  </si>
  <si>
    <t>Nguyễn Đình Huấn + Nguyễn Thế Lực (BK)</t>
  </si>
  <si>
    <t>Nguyễn Thị Lan Anh + Nguyễn Thanh Huyền (BK)</t>
  </si>
  <si>
    <t>Khương Thị Út Thương + Nguyễn Thị Minh Nguyệt (BK)</t>
  </si>
  <si>
    <t>Nguyễn Thị Phương Khuê + Phan Thị Hà Thanh (BK)</t>
  </si>
  <si>
    <t>Nguyễn Thị Hồng Yến + Phan Thị Kim Thủy (BK)</t>
  </si>
  <si>
    <t>Nguyễn Thị Thu Thủy + Võ Thị Hoàng Châu (BK)</t>
  </si>
  <si>
    <t>Nguyễn Phước Quý Duy + Vũ Thị Hạnh (BK)</t>
  </si>
  <si>
    <t>Đỗ Anh Vũ + Nguyễn Thanh Huyền (BK)</t>
  </si>
  <si>
    <t>Lê Trần Đức + Nguyễn Thị Lan Anh (BK)</t>
  </si>
  <si>
    <t>Thái Văn Tiến + Nguyễn Thị Phương Khuê (BK)</t>
  </si>
  <si>
    <t>Hồ Văn Ly + Nguyễn Thị Hồng Yến (BK)</t>
  </si>
  <si>
    <t>Dương Thế Hy + Nguyễn Lan Phương (BK)</t>
  </si>
  <si>
    <t>Trương Hữu Trì + Nguyễn Thị Thu Thủy (BK)</t>
  </si>
  <si>
    <t>Nguyễn Anh Tuấn (BK)</t>
  </si>
  <si>
    <t>Nguyễn Đình Sơn (BK)</t>
  </si>
  <si>
    <t>Phạm Duy Vũ (BK)</t>
  </si>
  <si>
    <t>Lê Khánh Toàn (BK)</t>
  </si>
  <si>
    <t>Nguyễn Kính (BK)</t>
  </si>
  <si>
    <t>Phạm Cẩm Nam (BK)</t>
  </si>
  <si>
    <t>Hồ Anh Tài+Nguyễn Anh Tuấn (BK)</t>
  </si>
  <si>
    <t>Nguyễn Đình Sơn+Thái Văn Tiến (BK)</t>
  </si>
  <si>
    <t>Hồ Anh Tài+Đỗ Thị Tuyết Hoa (BK)</t>
  </si>
  <si>
    <t>Thái Văn Tiến+ Trần Thị Phương Anh (BK)</t>
  </si>
  <si>
    <t>Nguyễn Kính+Huỳnh Thị Thanh Thắng (BK)</t>
  </si>
  <si>
    <t>Nguyễn Hoàng Vĩnh+Đinh Thị Như Thảo (BK)</t>
  </si>
  <si>
    <t>Trần Hữu Phụng + Trần Nhật Pháp (KT)</t>
  </si>
  <si>
    <t>Đặng Văn Hiếu + Phạm Đức Thọ (KT)</t>
  </si>
  <si>
    <t>Hà Mạnh Cường + Nguyễn Anh Tuấn (KT)</t>
  </si>
  <si>
    <t>Nguyễn Cao Liên Phước + Trần Thị Hoàng Yến (KT)</t>
  </si>
  <si>
    <t>Võ Thị Lan + Lê Hương Giang (KT)</t>
  </si>
  <si>
    <t>Trần Hữu Phụng + Nguyễn Cao Liên Phước (KT)</t>
  </si>
  <si>
    <t>Trần Nhật Pháp + Trần Thị Hoàng Yến (KT)</t>
  </si>
  <si>
    <t>Đặng Văn Hiếu + Nguyễn Thị Diệu (KT)</t>
  </si>
  <si>
    <t>Hà Mạnh Cường + Trần Thị Thúy Ngọc (KT)</t>
  </si>
  <si>
    <t>Trần Văn Phi + Lê Hương Giang (KT)</t>
  </si>
  <si>
    <t>Nguyễn Văn Long (KT)</t>
  </si>
  <si>
    <t>Võ Quang Trí (KT)</t>
  </si>
  <si>
    <t>Trịnh Sơn Hoan (KT)</t>
  </si>
  <si>
    <t>Phan Ngọc Hoàng (KT)</t>
  </si>
  <si>
    <t>Nguyễn Ký Viễn + Vương Bảo Bảo (KT)</t>
  </si>
  <si>
    <t>Lê Hữu Đại + Hoàng Hà (KT)</t>
  </si>
  <si>
    <t>Nguyễn Văn Long + Trịnh Sơn Hoan (KT)</t>
  </si>
  <si>
    <t>Trần Thị Hoàng Yến + Hồ Ngọc Sương (KT)</t>
  </si>
  <si>
    <t>Đặng Kim Hoàng+Trần Thị Phương Anh (BK)</t>
  </si>
  <si>
    <t>Phan Thị Hà Thanh+Nguyễn Thị Khánh Vân (BK)</t>
  </si>
  <si>
    <t>Đỗ Thị Tuyết Hoa+Lê Thị Phương Mai (BK)</t>
  </si>
  <si>
    <t>Võ Thị Lan + Hoàng Thị Thanh Hà (KT)</t>
  </si>
  <si>
    <t>Võ Quang Trí + Trần Thị Hoàng Yến (KT)</t>
  </si>
  <si>
    <t>Nguyễn Ký Viễn + Lê Thị Thu Tâm (KT)</t>
  </si>
  <si>
    <t>Vương Bảo Bảo + Hồ Ngọc Sương (KT)</t>
  </si>
  <si>
    <t>Trương Hồng Trình + Võ Thị Lan (KT)</t>
  </si>
  <si>
    <t>Nguyễn Ngọc Nam + Lê Quang Phúc (NN)</t>
  </si>
  <si>
    <t>Lê Nguyễn Vân Anh + Đinh Thị Thu Thảo (NN)</t>
  </si>
  <si>
    <t>Nguyễn Thị Hải Lý + Hồ Thị Thục Nhi (NN)</t>
  </si>
  <si>
    <t>Lê Thị Nhung + Nguyễn Nữ Ánh Hồng (NN)</t>
  </si>
  <si>
    <t>Nguyễn Nhã Vy + Nguyễn Hữu Tâm Thu (NN)</t>
  </si>
  <si>
    <t>Nguyễn Ngọc Nam + Nguyễn Hữu Tâm Thu (NN)</t>
  </si>
  <si>
    <t>Lê Quang Phúc + Nguyễn Nhã Vy (NN)</t>
  </si>
  <si>
    <t>Ngũ Thiện Hùng (NN)</t>
  </si>
  <si>
    <t>Lê Duy Bảo (NN)</t>
  </si>
  <si>
    <t>Ngũ Thiện Hùng + Lê Duy Bảo (NN)</t>
  </si>
  <si>
    <t>Đoàn Duy Bình + Phan Đức Tuấn (SP)</t>
  </si>
  <si>
    <t>Lê Thanh Huy + Trương Trung Phương (SP)</t>
  </si>
  <si>
    <t>Hồ Minh Hoành + Đặng Hùng Vĩ (SP)</t>
  </si>
  <si>
    <t>Phạm Anh Phương + Trần Văn Hưng (SP)</t>
  </si>
  <si>
    <t>Trần Đức Mạnh + Nguyễn Linh (SP)</t>
  </si>
  <si>
    <t>Huỳnh Thị Cẩm Lai + Bùi Thị Thanh Diệu (SP)</t>
  </si>
  <si>
    <t>Hồ Thị Thúy Hằng + Lê Thị Thanh Tịnh (SP)</t>
  </si>
  <si>
    <t>Trương Trung Phương + Huỳnh Thị Cẩm Lai (SP)</t>
  </si>
  <si>
    <t>Trần Đức Mạnh + Lê Thị Thanh Tịnh (SP)</t>
  </si>
  <si>
    <t>Nguyễn Linh + Hồ Thị Thúy Hằng (SP)</t>
  </si>
  <si>
    <t>Phan Liễn (SP)</t>
  </si>
  <si>
    <t>Trần Đoàn Vũ (SP)</t>
  </si>
  <si>
    <t>Trần Đức Mạnh (SP)</t>
  </si>
  <si>
    <t>Trần Đức Mạnh + Lê Thanh Huy (SP)</t>
  </si>
  <si>
    <t>Nguyễn Thị TườngVy +  Nguyễn Thị Mười (SP)</t>
  </si>
  <si>
    <t>Ngô Thi Bích Thủy + Nguyễn Thi Minh (SP)</t>
  </si>
  <si>
    <t>Nguyễn Thị Mai Thủy + Lê Thị Tuyết Anh (SP)</t>
  </si>
  <si>
    <t>Lê Viết Chung + Nguyễn Thị TườngVy (SP)</t>
  </si>
  <si>
    <t>Nguyễn Ngọc Hiệp + Nguyễn Thị Mười (SP)</t>
  </si>
  <si>
    <t>Trần Đoàn Vũ + Nguyễn Thị Mai Thủy (SP)</t>
  </si>
  <si>
    <t>Lê Thanh Huy + Lê Thị Tuyết Anh (SP)</t>
  </si>
  <si>
    <t>Phan Liễn + Nguyễn Thị Ngọc Anh (SP)</t>
  </si>
  <si>
    <t>Phan Nguyễn Duy Minh + Nguyễn Phú Sinh (SPKT)</t>
  </si>
  <si>
    <t>Nguyễn Lê Châu Thành + Hoàng Thành Đạt (SPKT)</t>
  </si>
  <si>
    <t>Nguyễn Công Vinh + Huỳnh Hải (SPKT)</t>
  </si>
  <si>
    <t>Nguyễn Văn Dũng + Phạm Văn Phát (SPKT)</t>
  </si>
  <si>
    <t>Phan Thảo Hiền + Phan Thị Thanh Vân (SPKT)</t>
  </si>
  <si>
    <t>Đỗ Thị Việt Hà + Nguyễn Thị Phi Xếch (SPKT)</t>
  </si>
  <si>
    <t>Phan Chi Uyên + Cao Thị Xuân Mỹ (SPKT)</t>
  </si>
  <si>
    <t>Nguyễn Thị Khánh Hồng + Đặng Thị Đẳng (SPKT)</t>
  </si>
  <si>
    <t>Nguyễn Phú Sinh + Lê Thị Phượng (SPKT)</t>
  </si>
  <si>
    <t>Phan Nguyễn Duy Minh + Phan Thị Thanh Vân (SPKT)</t>
  </si>
  <si>
    <t>Nguyễn Lê Châu Thành + Nguyễn Thị Khánh Hồng (SPKT)</t>
  </si>
  <si>
    <t>Nguyễn Văn Nam + Cao Thị Xuân Mỹ (SPKT)</t>
  </si>
  <si>
    <t>Hoàng Thành Đạt + Đặng Thị Đẳng (SPKT)</t>
  </si>
  <si>
    <t>Lê Thị Hải Anh + Phạm Văn Phát (SPKT)</t>
  </si>
  <si>
    <t>Nguyễn Văn Thôi (SPKT)</t>
  </si>
  <si>
    <t>Nguyễn Tấn Hòa (SPKT)</t>
  </si>
  <si>
    <t>Nguyễn Linh Nam (SPKT)</t>
  </si>
  <si>
    <t>Phan Nguyễn Duy Minh (SPKT)</t>
  </si>
  <si>
    <t>Bùi Hệ Thống (SPKT)</t>
  </si>
  <si>
    <t>Nguyễn Linh Nam + Nguyễn Thế Dương (SPKT)</t>
  </si>
  <si>
    <t>Ngô Thị Mỵ + Mai Phước Ánh Tuyết (SPKT)</t>
  </si>
  <si>
    <t>Trần Thị Kim Thanh + Trần Thị Phương Huyền (SPKT)</t>
  </si>
  <si>
    <t>Lê Thị Hải Anh + Phan Thị Thu Trâm (SPKT)</t>
  </si>
  <si>
    <t>Nguyễn Thế Dương + Trần Thị Phương Huyền (SPKT)</t>
  </si>
  <si>
    <t>Phan Nguyễn Duy Minh + Trần Thị Kim Thanh (SPKT)</t>
  </si>
  <si>
    <t>Bùi Hệ Thống + Mai Phước Ánh Tuyết (SPKT)</t>
  </si>
  <si>
    <t>Lê Văn Huy + Lê Thị Hải Anh (SPKT)</t>
  </si>
  <si>
    <t>Nguyễn Văn Lợi + Phan Thị Thu Trâm (SPKT)</t>
  </si>
  <si>
    <t>Hoàng Hữu Đức + Ngô Viết Phương (VH)</t>
  </si>
  <si>
    <t>Phạm Viết Kiều + Võ Hùng Cường (VH)</t>
  </si>
  <si>
    <t>Nguyễn Hữu Nhật Minh + Nguyễn Hoàng Hải (VH)</t>
  </si>
  <si>
    <t>Hoàng Thị Quỳnh Hương + Nguyễn Thị Quỳnh Trang (VH)</t>
  </si>
  <si>
    <t>Huỳnh Nguyễn Ngọc Thảo + Nguyễn Thị Phương Thảo (VH)</t>
  </si>
  <si>
    <t>Nguyễn Thị Mai + Nguyễn Thị Huyền Trang (VH)</t>
  </si>
  <si>
    <t>Nguyễn Thị Nga + Hoàng Thị Trang (VH)</t>
  </si>
  <si>
    <t>Huỳnh Công Pháp + Hoàng Thị Quỳnh Hương (VH)</t>
  </si>
  <si>
    <t>Võ Hùng Cường + Nguyễn Thị Quỳnh Trang (VH)</t>
  </si>
  <si>
    <t>Phạm Viết Kiều + Huỳnh Nguyễn Ngọc Thảo (VH)</t>
  </si>
  <si>
    <t>Nguyễn Hữu Nhật Minh + Hoàng Thị Trang (VH)</t>
  </si>
  <si>
    <t>Nguyễn Hoàng Hải + Nguyễn Thị Nga (VH)</t>
  </si>
  <si>
    <t>Nguyễn Thanh Bình (VH)</t>
  </si>
  <si>
    <t>Trần Thế Sơn (VH)</t>
  </si>
  <si>
    <t>Nguyễn Tiến Thành (VH)</t>
  </si>
  <si>
    <t>Nguyễn Kim Cường (VH)</t>
  </si>
  <si>
    <t>Phan Trọng Thanh (VH)</t>
  </si>
  <si>
    <t>Huỳnh Công Pháp  + Nguyễn Tiến Thành (VH)</t>
  </si>
  <si>
    <t>Hoàng Hữu Đức + Trần Thanh Tuấn (VH)</t>
  </si>
  <si>
    <t>Trần Đình Sơn + Nguyễn Kim Cường (VH)</t>
  </si>
  <si>
    <t>Phan Thị Quỳnh Thy  + Hoàng Thị Quỳnh Hương (VH)</t>
  </si>
  <si>
    <t>Trần Thanh Tuấn + Phan Thị Quỳnh Thy (VH)</t>
  </si>
  <si>
    <t>Nguyễn Đức Tuấn + Lê Tấn Tài (PH)</t>
  </si>
  <si>
    <t>Trần Quốc Hùng + Nguyễn Hoàng Long (PH)</t>
  </si>
  <si>
    <t>1--4</t>
  </si>
  <si>
    <t>2--3</t>
  </si>
  <si>
    <t>1--3</t>
  </si>
  <si>
    <t>4--2</t>
  </si>
  <si>
    <t>1--2</t>
  </si>
  <si>
    <t>3--4</t>
  </si>
  <si>
    <t>Trần Văn Nam (CQ)</t>
  </si>
  <si>
    <t>Nguyễn Đức Hùng (CQ)</t>
  </si>
  <si>
    <t xml:space="preserve">Nguyễn Văn Hùng (CQ) </t>
  </si>
  <si>
    <t>Nguyênc Đức Quận (CQ)</t>
  </si>
  <si>
    <t>Ngô Tấn Vũ (CQ)</t>
  </si>
  <si>
    <t>Hoàng Ngọc Minh Hiếu (CQ)</t>
  </si>
  <si>
    <t>Trần Thế Vũ (CQ)</t>
  </si>
  <si>
    <t>Lê Hoàng Sinh (CQ)</t>
  </si>
  <si>
    <t>Đoàn Anh Tuấn + Ngô Tấn Vũ (CQ)</t>
  </si>
  <si>
    <t>Lê Hoàng Sinh + Nguyễn Chí Thiện (CQ)</t>
  </si>
  <si>
    <t>Huỳnh Thị Kim Hà + Nguyễn Thị Mỹ Hương (CQ)</t>
  </si>
  <si>
    <t>Đào Thị Thanh Hà + Trần Thị Vi Vân (CQ)</t>
  </si>
  <si>
    <t>Trương Thị Mỹ Phượng + Mỹ Phương (CQ)</t>
  </si>
  <si>
    <t>Nguyễn Văn Hùng + Hoàng Thị Ngọc Trâm (CQ)</t>
  </si>
  <si>
    <t>Đoàn Anh Tuấn + Trương Thị Mỹ Phượng (CQ)</t>
  </si>
  <si>
    <t>Trần Thế Vũ + Nguyễn Thị Mỹ Hương (CQ)</t>
  </si>
  <si>
    <t>Hoàng Minh Hiếu + Nguyễn Thị Thuý Ngân (CQ)</t>
  </si>
  <si>
    <t>BB ĐƠN NAM DƯỚI 45</t>
  </si>
  <si>
    <t>Lê Hữu Đại (KT)</t>
  </si>
  <si>
    <t>x</t>
  </si>
  <si>
    <t>Lê Minh Tiến + Phan Thị Hà Thanh (BK)</t>
  </si>
  <si>
    <t>Lê Thanh Huy + Bùi Thị Thanh Diệu (SP)</t>
  </si>
  <si>
    <t>Đàm Hồng Phi + Nguyễn Thị Hà (CQ)</t>
  </si>
  <si>
    <t>Nguyễn Thị Minh + Ngô Thị Bích Thuỷ (SP)</t>
  </si>
  <si>
    <t>Lê Thị Hải Anh + Đào Thị Thanh Thu (SPKT)</t>
  </si>
  <si>
    <t>Nguyễn Đình Huấn + Võ Thị Hoàng Châu (BK)</t>
  </si>
  <si>
    <t>Đoàn Duy Bình + Nguyễn Thị Minh (SP)</t>
  </si>
  <si>
    <t>Phan Đức Tuấn + Ngô Thị Bích Thuỷ (SP)</t>
  </si>
  <si>
    <t>X</t>
  </si>
  <si>
    <t>2--5</t>
  </si>
  <si>
    <t>1--5</t>
  </si>
  <si>
    <t>5--3</t>
  </si>
  <si>
    <t>4--5</t>
  </si>
  <si>
    <t>A</t>
  </si>
  <si>
    <t>B</t>
  </si>
  <si>
    <t>20.Huỳnh Công Pháp (VH)</t>
  </si>
  <si>
    <t>Bảng A (1,2,3)</t>
  </si>
  <si>
    <t>Bảng B (4,5,6)</t>
  </si>
  <si>
    <t>-</t>
  </si>
  <si>
    <t>TT</t>
  </si>
  <si>
    <t>BẢNG A</t>
  </si>
  <si>
    <t>Điểm</t>
  </si>
  <si>
    <t>MS</t>
  </si>
  <si>
    <t>Giờ</t>
  </si>
  <si>
    <t>Ngày</t>
  </si>
  <si>
    <t>KQ</t>
  </si>
  <si>
    <t>Huỳnh Thị Thanh Thắng (BK)</t>
  </si>
  <si>
    <t>Hoàng Thị Ngọc Trâm (CQ)</t>
  </si>
  <si>
    <t>Ngô Thị Bích Thủy (SP)</t>
  </si>
  <si>
    <t>Đinh Thị Như Thảo (BK)</t>
  </si>
  <si>
    <t>Nguyễn Thị Minh (SP)</t>
  </si>
  <si>
    <t>Hoàng Thị Thanh Hà (KT)</t>
  </si>
  <si>
    <t>Ván 1</t>
  </si>
  <si>
    <t>Ván 2</t>
  </si>
  <si>
    <t>Ván 3</t>
  </si>
  <si>
    <t>Ván 4</t>
  </si>
  <si>
    <t>Ván 5</t>
  </si>
  <si>
    <t>BẢNG B</t>
  </si>
  <si>
    <t>Xếp hạng</t>
  </si>
  <si>
    <t>Điểm ván</t>
  </si>
  <si>
    <t>Bàn</t>
  </si>
  <si>
    <t>XH Hiệu số ván T/B</t>
  </si>
  <si>
    <t xml:space="preserve">XH Thương số điểm </t>
  </si>
  <si>
    <t>XH Thương số điểm</t>
  </si>
  <si>
    <t>8h30 ngày 2-4-2022</t>
  </si>
  <si>
    <t>9h00 ngày 2-4-2022</t>
  </si>
  <si>
    <t>9h30 ngày 2-4-2022</t>
  </si>
  <si>
    <t>10h00 ngày 2-4-2022</t>
  </si>
  <si>
    <t>10h30 ngày 2-4-2022</t>
  </si>
  <si>
    <t>11h00 ngày 2-4-2022</t>
  </si>
  <si>
    <t>11h30 ngày 2-4-2022</t>
  </si>
  <si>
    <t>13h00 ngày 2-4-2022</t>
  </si>
  <si>
    <t>13h30 ngày 2-4-2022</t>
  </si>
  <si>
    <t>14h00 ngày 2-4-2022</t>
  </si>
  <si>
    <t>14h30 ngày 2-4-2022</t>
  </si>
  <si>
    <t>15h00 ngày 2-4-2022</t>
  </si>
  <si>
    <t>15h30 ngày 2-4-2022</t>
  </si>
  <si>
    <t>16h00 ngày 2-4-2022</t>
  </si>
  <si>
    <t>16h30 ngày 2-4-2022</t>
  </si>
  <si>
    <t>8h00 ngày 3-4-2022</t>
  </si>
  <si>
    <t>8h40 ngày 3-4-2022</t>
  </si>
  <si>
    <t>9h15 ngày 3-4-2022</t>
  </si>
  <si>
    <t>9h50 ngày 3-4-2022</t>
  </si>
  <si>
    <t>10h20 ngày 3-4-2022</t>
  </si>
  <si>
    <t>14h00 ngày 3-4-2022</t>
  </si>
  <si>
    <t>Chung kết</t>
  </si>
  <si>
    <t>Tranh hạng 3:</t>
  </si>
  <si>
    <t>14h30 ngày 3-4-2022</t>
  </si>
  <si>
    <t>15h00 ngày 3-4-2022</t>
  </si>
  <si>
    <t>15h30 ngày 3-4-2022</t>
  </si>
  <si>
    <t>16h00 ngày 3-4-2022</t>
  </si>
  <si>
    <t>Trần Thị Vi Vân (CQ)</t>
  </si>
  <si>
    <t>Đặng Thị Kim Hoàng (BK)</t>
  </si>
  <si>
    <t>Lê Thị Phương Mai (BK)</t>
  </si>
  <si>
    <t>BẢNG C</t>
  </si>
  <si>
    <t>Đào Thị Thanh Hà (CQ)</t>
  </si>
  <si>
    <t>Ngô Thị Mỵ (SPKT)</t>
  </si>
  <si>
    <t>Nguyễn Thị Khánh Vân (BK)</t>
  </si>
  <si>
    <t>Nguyễn Ngọc Mỹ Phương (CQ)</t>
  </si>
  <si>
    <t>Điểm trận</t>
  </si>
  <si>
    <t>KQ ván</t>
  </si>
  <si>
    <t xml:space="preserve"> Lê Thị Thu Tâm (KT)</t>
  </si>
  <si>
    <t xml:space="preserve"> Nguyễn Ngọc Anh (SP)</t>
  </si>
  <si>
    <t>Phan Thị Hà Thanh (BK)</t>
  </si>
  <si>
    <t>Huỳnh Thị Kim Hà (CQ)</t>
  </si>
  <si>
    <t>Phạm Cẩm Nam+Nguyễn Hoàng Vĩnh (BK)</t>
  </si>
  <si>
    <t>Nguyễn Thanh Bình + Trần Thế Sơn (VH)</t>
  </si>
  <si>
    <t>Huỳnh Bọng +  Nguyễn Ngọc Hiệp (SP)</t>
  </si>
  <si>
    <t>Nguyễn Văn Lợi + Nguyễn Tấn Hòa (SPKT)</t>
  </si>
  <si>
    <t>Nguyễn Bá Thắng + Nguyễn Đức Quận (CQ)</t>
  </si>
  <si>
    <t>Phạm Duy Vũ+ Lê Khánh Toàn (BK)</t>
  </si>
  <si>
    <t xml:space="preserve"> Trương Hồng Trình + Phan Ngọc Hoàng (KT)</t>
  </si>
  <si>
    <t>Lưu Trang +  Lê Viết Chung (SP)</t>
  </si>
  <si>
    <t>Trần Văn Nam + Nguyễn Đức Hùng (CQ)</t>
  </si>
  <si>
    <t>Nguyễn Văn Thôi + Lê Văn Huy (SPKT)</t>
  </si>
  <si>
    <t>8h30</t>
  </si>
  <si>
    <t>2.4.2022</t>
  </si>
  <si>
    <t>8h50</t>
  </si>
  <si>
    <t>8h40</t>
  </si>
  <si>
    <t>9h10</t>
  </si>
  <si>
    <t>9h10 ngày 2-4-2022</t>
  </si>
  <si>
    <t>Bàn số 1</t>
  </si>
  <si>
    <t>Bàn số 3</t>
  </si>
  <si>
    <t>Bàn số 2</t>
  </si>
  <si>
    <t>Bàn số 4</t>
  </si>
  <si>
    <t>9h50 ngày 2-4-2022</t>
  </si>
  <si>
    <t>10h10</t>
  </si>
  <si>
    <t>10h50 ngày 2-4-2022</t>
  </si>
  <si>
    <t>11h10 ngày 2-4-2022</t>
  </si>
  <si>
    <t>13h40</t>
  </si>
  <si>
    <t>13h20 ngày 2-4-2022</t>
  </si>
  <si>
    <t>14h20</t>
  </si>
  <si>
    <t>15h00</t>
  </si>
  <si>
    <t>14h40 ngày 2-4-2022</t>
  </si>
  <si>
    <t>15h20 ngày 2-4-2022</t>
  </si>
  <si>
    <t>15h40</t>
  </si>
  <si>
    <t>16h00</t>
  </si>
  <si>
    <t>16h20 ngày 2-4-2022</t>
  </si>
  <si>
    <t>8h00</t>
  </si>
  <si>
    <t>3.4.2022</t>
  </si>
  <si>
    <t>8h20 ngày 3-4-2022</t>
  </si>
  <si>
    <t>9h00</t>
  </si>
  <si>
    <t>8h40 ngày 2-4-2022</t>
  </si>
  <si>
    <t>9h20 ngày 3-4-2022</t>
  </si>
  <si>
    <t>9h40 ngày 3-4-2022</t>
  </si>
  <si>
    <t>10h00</t>
  </si>
  <si>
    <t>10h20</t>
  </si>
  <si>
    <t>14h00 ngày '3.4.2022  Bán Kết 1: 1A - 1C</t>
  </si>
  <si>
    <t>14h00 ngày'3.4.2022  Bán Kết 2: 1B - 2A</t>
  </si>
  <si>
    <t>14h20 ngày 3-4-2022</t>
  </si>
  <si>
    <t>'3.4.2022</t>
  </si>
  <si>
    <t>14h40 ngày '3.4.2022 Tranh hạng 3: 2A - 2B</t>
  </si>
  <si>
    <t>14h40 ngày '3.4.2022 Chung Kết : 1A- 1B</t>
  </si>
  <si>
    <t>15h20 ngày 3-4-2022</t>
  </si>
  <si>
    <t>15h40 ngày '3.4.2022  Chung Kết : Thắng BK1- Thắng BK2</t>
  </si>
  <si>
    <t>15h40 ngày '3.4.2022  Tranh Hạng 3: Thua BK1- Thua BK2</t>
  </si>
  <si>
    <t>15h40 ngày 3-4-2022</t>
  </si>
  <si>
    <t>9h40</t>
  </si>
  <si>
    <t>15h40 ngày '3.4.2022 Chung Kết : 1A- 1B</t>
  </si>
  <si>
    <t>15h40 ngày '3.4.2022 Tranh hạng 3: 2A - 2B</t>
  </si>
  <si>
    <t>Điểm Toàn Đoàn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</si>
</sst>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sz val="12"/>
      <color rgb="FFC00000"/>
      <name val="Times New Roman"/>
      <family val="2"/>
    </font>
    <font>
      <sz val="12"/>
      <color rgb="FFFF0000"/>
      <name val="Times New Roman"/>
      <family val="2"/>
    </font>
    <font>
      <sz val="12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9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6"/>
      <name val="Times New Roman"/>
      <family val="1"/>
    </font>
    <font>
      <sz val="13"/>
      <name val="Times New Roman"/>
      <family val="1"/>
    </font>
    <font>
      <b/>
      <sz val="14"/>
      <color theme="0"/>
      <name val="Times New Roman"/>
      <family val="1"/>
    </font>
    <font>
      <sz val="13"/>
      <color theme="0"/>
      <name val="Times New Roman"/>
      <family val="1"/>
    </font>
    <font>
      <sz val="11"/>
      <color theme="0"/>
      <name val="Times New Roman"/>
      <family val="1"/>
    </font>
    <font>
      <sz val="16"/>
      <color theme="0"/>
      <name val="Times New Roman"/>
      <family val="1"/>
    </font>
    <font>
      <sz val="12"/>
      <color theme="0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0" xfId="0" applyFont="1"/>
    <xf numFmtId="0" fontId="3" fillId="0" borderId="0" xfId="0" applyFont="1"/>
    <xf numFmtId="0" fontId="0" fillId="0" borderId="7" xfId="0" applyBorder="1"/>
    <xf numFmtId="0" fontId="7" fillId="0" borderId="7" xfId="0" applyNumberFormat="1" applyFont="1" applyBorder="1" applyAlignment="1">
      <alignment horizontal="center"/>
    </xf>
    <xf numFmtId="0" fontId="7" fillId="0" borderId="10" xfId="0" quotePrefix="1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0" fontId="7" fillId="0" borderId="13" xfId="0" applyNumberFormat="1" applyFont="1" applyBorder="1" applyAlignment="1">
      <alignment horizontal="center"/>
    </xf>
    <xf numFmtId="0" fontId="7" fillId="0" borderId="15" xfId="0" quotePrefix="1" applyFont="1" applyBorder="1" applyAlignment="1">
      <alignment horizontal="left"/>
    </xf>
    <xf numFmtId="16" fontId="7" fillId="0" borderId="13" xfId="0" applyNumberFormat="1" applyFont="1" applyBorder="1" applyAlignment="1">
      <alignment horizontal="center"/>
    </xf>
    <xf numFmtId="0" fontId="7" fillId="0" borderId="14" xfId="0" quotePrefix="1" applyFont="1" applyBorder="1" applyAlignment="1">
      <alignment horizontal="left"/>
    </xf>
    <xf numFmtId="0" fontId="2" fillId="0" borderId="0" xfId="0" applyFont="1" applyAlignment="1"/>
    <xf numFmtId="0" fontId="7" fillId="0" borderId="15" xfId="0" applyFont="1" applyBorder="1" applyAlignment="1">
      <alignment horizontal="center"/>
    </xf>
    <xf numFmtId="1" fontId="7" fillId="0" borderId="15" xfId="0" quotePrefix="1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7" fillId="0" borderId="10" xfId="0" quotePrefix="1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8" fillId="0" borderId="8" xfId="0" quotePrefix="1" applyNumberFormat="1" applyFont="1" applyBorder="1" applyAlignment="1"/>
    <xf numFmtId="0" fontId="8" fillId="0" borderId="9" xfId="0" quotePrefix="1" applyNumberFormat="1" applyFont="1" applyBorder="1" applyAlignment="1">
      <alignment horizontal="left"/>
    </xf>
    <xf numFmtId="0" fontId="8" fillId="0" borderId="12" xfId="0" quotePrefix="1" applyNumberFormat="1" applyFont="1" applyBorder="1" applyAlignment="1"/>
    <xf numFmtId="0" fontId="8" fillId="0" borderId="14" xfId="0" quotePrefix="1" applyNumberFormat="1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7" fillId="0" borderId="20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1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2" borderId="4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7" fillId="0" borderId="41" xfId="0" applyNumberFormat="1" applyFont="1" applyBorder="1" applyAlignment="1">
      <alignment horizontal="center"/>
    </xf>
    <xf numFmtId="2" fontId="13" fillId="0" borderId="40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4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left"/>
    </xf>
    <xf numFmtId="0" fontId="7" fillId="0" borderId="5" xfId="0" quotePrefix="1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49" xfId="0" quotePrefix="1" applyFont="1" applyBorder="1" applyAlignment="1">
      <alignment horizontal="left"/>
    </xf>
    <xf numFmtId="0" fontId="7" fillId="0" borderId="5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1" fontId="7" fillId="0" borderId="0" xfId="0" quotePrefix="1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0" xfId="0" quotePrefix="1" applyNumberFormat="1" applyFont="1" applyBorder="1" applyAlignment="1"/>
    <xf numFmtId="0" fontId="8" fillId="0" borderId="0" xfId="0" quotePrefix="1" applyNumberFormat="1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1" fontId="7" fillId="0" borderId="10" xfId="0" quotePrefix="1" applyNumberFormat="1" applyFont="1" applyBorder="1" applyAlignment="1">
      <alignment horizontal="center" vertical="center"/>
    </xf>
    <xf numFmtId="1" fontId="7" fillId="0" borderId="15" xfId="0" quotePrefix="1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4" xfId="0" quotePrefix="1" applyFont="1" applyBorder="1" applyAlignment="1">
      <alignment horizontal="left"/>
    </xf>
    <xf numFmtId="0" fontId="7" fillId="0" borderId="25" xfId="0" quotePrefix="1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21" xfId="0" quotePrefix="1" applyNumberFormat="1" applyFont="1" applyBorder="1" applyAlignment="1"/>
    <xf numFmtId="0" fontId="7" fillId="0" borderId="18" xfId="0" applyNumberFormat="1" applyFont="1" applyBorder="1" applyAlignment="1">
      <alignment horizontal="center"/>
    </xf>
    <xf numFmtId="0" fontId="8" fillId="0" borderId="19" xfId="0" quotePrefix="1" applyNumberFormat="1" applyFont="1" applyBorder="1" applyAlignment="1">
      <alignment horizontal="left"/>
    </xf>
    <xf numFmtId="0" fontId="7" fillId="0" borderId="51" xfId="0" quotePrefix="1" applyFont="1" applyBorder="1" applyAlignment="1">
      <alignment horizontal="left"/>
    </xf>
    <xf numFmtId="0" fontId="7" fillId="0" borderId="23" xfId="0" quotePrefix="1" applyFont="1" applyBorder="1" applyAlignment="1">
      <alignment horizontal="left"/>
    </xf>
    <xf numFmtId="0" fontId="7" fillId="0" borderId="42" xfId="0" quotePrefix="1" applyFont="1" applyBorder="1" applyAlignment="1">
      <alignment horizontal="left"/>
    </xf>
    <xf numFmtId="0" fontId="8" fillId="0" borderId="7" xfId="0" quotePrefix="1" applyNumberFormat="1" applyFont="1" applyBorder="1" applyAlignment="1">
      <alignment horizontal="left"/>
    </xf>
    <xf numFmtId="0" fontId="8" fillId="0" borderId="13" xfId="0" quotePrefix="1" applyNumberFormat="1" applyFont="1" applyBorder="1" applyAlignment="1">
      <alignment horizontal="left"/>
    </xf>
    <xf numFmtId="0" fontId="8" fillId="0" borderId="21" xfId="0" applyFont="1" applyBorder="1" applyAlignment="1">
      <alignment horizontal="right"/>
    </xf>
    <xf numFmtId="0" fontId="7" fillId="0" borderId="8" xfId="0" quotePrefix="1" applyFont="1" applyBorder="1" applyAlignment="1">
      <alignment horizontal="left"/>
    </xf>
    <xf numFmtId="0" fontId="7" fillId="0" borderId="12" xfId="0" quotePrefix="1" applyFont="1" applyBorder="1" applyAlignment="1">
      <alignment horizontal="left"/>
    </xf>
    <xf numFmtId="0" fontId="11" fillId="0" borderId="0" xfId="0" applyFont="1" applyAlignment="1"/>
    <xf numFmtId="0" fontId="0" fillId="0" borderId="0" xfId="0" applyAlignment="1"/>
    <xf numFmtId="0" fontId="3" fillId="0" borderId="7" xfId="0" applyFont="1" applyBorder="1" applyAlignment="1">
      <alignment horizontal="center" vertical="center"/>
    </xf>
    <xf numFmtId="0" fontId="8" fillId="0" borderId="24" xfId="0" applyFont="1" applyBorder="1" applyAlignment="1"/>
    <xf numFmtId="0" fontId="8" fillId="0" borderId="8" xfId="0" applyFont="1" applyBorder="1" applyAlignment="1"/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2" borderId="57" xfId="0" applyFont="1" applyFill="1" applyBorder="1" applyAlignment="1">
      <alignment horizontal="center"/>
    </xf>
    <xf numFmtId="1" fontId="16" fillId="2" borderId="52" xfId="0" applyNumberFormat="1" applyFont="1" applyFill="1" applyBorder="1" applyAlignment="1">
      <alignment horizontal="center"/>
    </xf>
    <xf numFmtId="0" fontId="16" fillId="2" borderId="52" xfId="0" applyFont="1" applyFill="1" applyBorder="1" applyAlignment="1">
      <alignment horizontal="center"/>
    </xf>
    <xf numFmtId="0" fontId="14" fillId="2" borderId="46" xfId="0" applyFont="1" applyFill="1" applyBorder="1" applyAlignment="1">
      <alignment horizontal="center"/>
    </xf>
    <xf numFmtId="1" fontId="16" fillId="2" borderId="11" xfId="0" applyNumberFormat="1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1" fontId="16" fillId="2" borderId="41" xfId="0" applyNumberFormat="1" applyFont="1" applyFill="1" applyBorder="1" applyAlignment="1">
      <alignment horizontal="center"/>
    </xf>
    <xf numFmtId="0" fontId="16" fillId="2" borderId="41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4" fillId="2" borderId="47" xfId="0" applyFont="1" applyFill="1" applyBorder="1" applyAlignment="1">
      <alignment horizontal="center" vertical="center"/>
    </xf>
    <xf numFmtId="1" fontId="16" fillId="2" borderId="54" xfId="0" applyNumberFormat="1" applyFont="1" applyFill="1" applyBorder="1" applyAlignment="1">
      <alignment horizontal="center"/>
    </xf>
    <xf numFmtId="0" fontId="16" fillId="2" borderId="54" xfId="0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/>
    </xf>
    <xf numFmtId="1" fontId="16" fillId="0" borderId="52" xfId="0" applyNumberFormat="1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1" fontId="16" fillId="0" borderId="20" xfId="0" applyNumberFormat="1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" fontId="16" fillId="0" borderId="54" xfId="0" applyNumberFormat="1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2" borderId="32" xfId="0" applyFont="1" applyFill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9" fillId="0" borderId="24" xfId="0" applyFont="1" applyBorder="1" applyAlignment="1"/>
    <xf numFmtId="0" fontId="19" fillId="0" borderId="8" xfId="0" applyFont="1" applyBorder="1" applyAlignment="1"/>
    <xf numFmtId="0" fontId="16" fillId="0" borderId="0" xfId="0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0" fontId="14" fillId="2" borderId="55" xfId="0" applyFont="1" applyFill="1" applyBorder="1" applyAlignment="1">
      <alignment horizontal="center" vertical="center"/>
    </xf>
    <xf numFmtId="1" fontId="16" fillId="0" borderId="38" xfId="0" applyNumberFormat="1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8" xfId="0" applyFont="1" applyBorder="1" applyAlignment="1">
      <alignment horizontal="center"/>
    </xf>
    <xf numFmtId="2" fontId="13" fillId="0" borderId="21" xfId="0" applyNumberFormat="1" applyFont="1" applyBorder="1" applyAlignment="1">
      <alignment horizontal="center"/>
    </xf>
    <xf numFmtId="2" fontId="13" fillId="0" borderId="18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3" fillId="0" borderId="7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2" fontId="15" fillId="2" borderId="8" xfId="0" applyNumberFormat="1" applyFont="1" applyFill="1" applyBorder="1" applyAlignment="1">
      <alignment horizontal="center"/>
    </xf>
    <xf numFmtId="2" fontId="15" fillId="2" borderId="7" xfId="0" applyNumberFormat="1" applyFont="1" applyFill="1" applyBorder="1" applyAlignment="1">
      <alignment horizontal="center"/>
    </xf>
    <xf numFmtId="2" fontId="15" fillId="2" borderId="9" xfId="0" applyNumberFormat="1" applyFont="1" applyFill="1" applyBorder="1" applyAlignment="1">
      <alignment horizontal="center"/>
    </xf>
    <xf numFmtId="1" fontId="17" fillId="2" borderId="18" xfId="0" applyNumberFormat="1" applyFont="1" applyFill="1" applyBorder="1" applyAlignment="1">
      <alignment horizontal="center"/>
    </xf>
    <xf numFmtId="1" fontId="17" fillId="2" borderId="29" xfId="0" applyNumberFormat="1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6" xfId="0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53" xfId="0" applyFont="1" applyFill="1" applyBorder="1" applyAlignment="1">
      <alignment horizontal="center"/>
    </xf>
    <xf numFmtId="2" fontId="15" fillId="2" borderId="31" xfId="0" applyNumberFormat="1" applyFont="1" applyFill="1" applyBorder="1" applyAlignment="1">
      <alignment horizontal="center"/>
    </xf>
    <xf numFmtId="2" fontId="15" fillId="2" borderId="26" xfId="0" applyNumberFormat="1" applyFont="1" applyFill="1" applyBorder="1" applyAlignment="1">
      <alignment horizontal="center"/>
    </xf>
    <xf numFmtId="2" fontId="15" fillId="2" borderId="53" xfId="0" applyNumberFormat="1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1" fontId="17" fillId="2" borderId="34" xfId="0" applyNumberFormat="1" applyFont="1" applyFill="1" applyBorder="1" applyAlignment="1">
      <alignment horizontal="center"/>
    </xf>
    <xf numFmtId="1" fontId="17" fillId="2" borderId="37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2" fontId="15" fillId="0" borderId="31" xfId="0" applyNumberFormat="1" applyFont="1" applyBorder="1" applyAlignment="1">
      <alignment horizontal="center"/>
    </xf>
    <xf numFmtId="2" fontId="15" fillId="0" borderId="26" xfId="0" applyNumberFormat="1" applyFont="1" applyBorder="1" applyAlignment="1">
      <alignment horizontal="center"/>
    </xf>
    <xf numFmtId="2" fontId="15" fillId="0" borderId="53" xfId="0" applyNumberFormat="1" applyFont="1" applyBorder="1" applyAlignment="1">
      <alignment horizontal="center"/>
    </xf>
    <xf numFmtId="1" fontId="17" fillId="0" borderId="18" xfId="0" applyNumberFormat="1" applyFont="1" applyBorder="1" applyAlignment="1">
      <alignment horizontal="center"/>
    </xf>
    <xf numFmtId="1" fontId="17" fillId="0" borderId="29" xfId="0" applyNumberFormat="1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2" fontId="15" fillId="0" borderId="21" xfId="0" applyNumberFormat="1" applyFont="1" applyBorder="1" applyAlignment="1">
      <alignment horizontal="center"/>
    </xf>
    <xf numFmtId="2" fontId="15" fillId="0" borderId="18" xfId="0" applyNumberFormat="1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2" fontId="15" fillId="0" borderId="32" xfId="0" applyNumberFormat="1" applyFont="1" applyBorder="1" applyAlignment="1">
      <alignment horizontal="center"/>
    </xf>
    <xf numFmtId="2" fontId="15" fillId="0" borderId="28" xfId="0" applyNumberFormat="1" applyFont="1" applyBorder="1" applyAlignment="1">
      <alignment horizontal="center"/>
    </xf>
    <xf numFmtId="1" fontId="17" fillId="0" borderId="21" xfId="0" applyNumberFormat="1" applyFont="1" applyBorder="1" applyAlignment="1">
      <alignment horizontal="center"/>
    </xf>
    <xf numFmtId="164" fontId="15" fillId="0" borderId="12" xfId="0" applyNumberFormat="1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" fontId="17" fillId="0" borderId="33" xfId="0" applyNumberFormat="1" applyFont="1" applyBorder="1" applyAlignment="1">
      <alignment horizontal="center"/>
    </xf>
    <xf numFmtId="1" fontId="17" fillId="0" borderId="34" xfId="0" applyNumberFormat="1" applyFont="1" applyBorder="1" applyAlignment="1">
      <alignment horizontal="center"/>
    </xf>
    <xf numFmtId="1" fontId="17" fillId="0" borderId="37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0" fontId="15" fillId="2" borderId="43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164" fontId="15" fillId="0" borderId="22" xfId="0" applyNumberFormat="1" applyFont="1" applyBorder="1" applyAlignment="1">
      <alignment horizontal="center"/>
    </xf>
    <xf numFmtId="164" fontId="15" fillId="0" borderId="5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" fontId="17" fillId="0" borderId="26" xfId="0" applyNumberFormat="1" applyFont="1" applyBorder="1" applyAlignment="1">
      <alignment horizontal="center"/>
    </xf>
    <xf numFmtId="1" fontId="17" fillId="0" borderId="2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" fontId="17" fillId="0" borderId="4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Normal="100" workbookViewId="0">
      <selection activeCell="D20" sqref="D20"/>
    </sheetView>
  </sheetViews>
  <sheetFormatPr defaultRowHeight="15.75" x14ac:dyDescent="0.25"/>
  <cols>
    <col min="1" max="1" width="2.375" customWidth="1"/>
    <col min="2" max="2" width="41" customWidth="1"/>
    <col min="3" max="3" width="17.75" customWidth="1"/>
    <col min="4" max="4" width="16.375" customWidth="1"/>
    <col min="5" max="5" width="17.75" customWidth="1"/>
    <col min="11" max="11" width="38.375" customWidth="1"/>
  </cols>
  <sheetData>
    <row r="1" spans="1:11" ht="20.25" x14ac:dyDescent="0.3">
      <c r="E1" s="230" t="s">
        <v>3</v>
      </c>
      <c r="F1" s="230"/>
      <c r="G1" s="230"/>
      <c r="H1" s="230"/>
      <c r="I1" s="230"/>
    </row>
    <row r="2" spans="1:11" x14ac:dyDescent="0.25">
      <c r="K2" s="2"/>
    </row>
    <row r="3" spans="1:11" x14ac:dyDescent="0.25">
      <c r="K3" s="1"/>
    </row>
    <row r="4" spans="1:11" x14ac:dyDescent="0.25">
      <c r="A4">
        <v>1</v>
      </c>
      <c r="B4" s="9" t="s">
        <v>64</v>
      </c>
      <c r="C4" s="14"/>
      <c r="D4" s="14"/>
    </row>
    <row r="5" spans="1:11" x14ac:dyDescent="0.25">
      <c r="B5" s="11"/>
      <c r="C5" s="81" t="s">
        <v>250</v>
      </c>
    </row>
    <row r="6" spans="1:11" x14ac:dyDescent="0.25">
      <c r="A6">
        <v>2</v>
      </c>
      <c r="B6" s="12" t="s">
        <v>11</v>
      </c>
      <c r="C6" s="11"/>
    </row>
    <row r="7" spans="1:11" x14ac:dyDescent="0.25">
      <c r="C7" s="10"/>
      <c r="D7" s="81" t="s">
        <v>258</v>
      </c>
    </row>
    <row r="8" spans="1:11" x14ac:dyDescent="0.25">
      <c r="A8">
        <v>3</v>
      </c>
      <c r="B8" s="9" t="s">
        <v>121</v>
      </c>
      <c r="C8" s="10"/>
      <c r="D8" s="11"/>
    </row>
    <row r="9" spans="1:11" x14ac:dyDescent="0.25">
      <c r="B9" s="11"/>
      <c r="C9" s="82" t="s">
        <v>250</v>
      </c>
      <c r="D9" s="10"/>
      <c r="E9" s="14"/>
    </row>
    <row r="10" spans="1:11" x14ac:dyDescent="0.25">
      <c r="A10">
        <v>4</v>
      </c>
      <c r="B10" s="12" t="s">
        <v>32</v>
      </c>
      <c r="D10" s="10"/>
    </row>
    <row r="11" spans="1:11" x14ac:dyDescent="0.25">
      <c r="D11" s="10"/>
      <c r="E11" s="81" t="s">
        <v>264</v>
      </c>
      <c r="F11" s="14"/>
    </row>
    <row r="12" spans="1:11" x14ac:dyDescent="0.25">
      <c r="A12">
        <v>5</v>
      </c>
      <c r="B12" s="9" t="s">
        <v>151</v>
      </c>
      <c r="D12" s="10"/>
      <c r="E12" s="80" t="s">
        <v>268</v>
      </c>
    </row>
    <row r="13" spans="1:11" x14ac:dyDescent="0.25">
      <c r="B13" s="11"/>
      <c r="C13" s="81" t="s">
        <v>250</v>
      </c>
      <c r="D13" s="10"/>
      <c r="E13" s="14"/>
    </row>
    <row r="14" spans="1:11" x14ac:dyDescent="0.25">
      <c r="A14">
        <v>6</v>
      </c>
      <c r="B14" s="12" t="s">
        <v>63</v>
      </c>
      <c r="C14" s="11"/>
      <c r="D14" s="10"/>
    </row>
    <row r="15" spans="1:11" x14ac:dyDescent="0.25">
      <c r="C15" s="10"/>
      <c r="D15" s="82" t="s">
        <v>258</v>
      </c>
    </row>
    <row r="16" spans="1:11" x14ac:dyDescent="0.25">
      <c r="A16">
        <v>7</v>
      </c>
      <c r="B16" s="9" t="s">
        <v>33</v>
      </c>
      <c r="C16" s="10"/>
    </row>
    <row r="17" spans="1:5" x14ac:dyDescent="0.25">
      <c r="B17" s="11"/>
      <c r="C17" s="82" t="s">
        <v>250</v>
      </c>
      <c r="D17" s="83" t="s">
        <v>265</v>
      </c>
      <c r="E17" s="80" t="s">
        <v>268</v>
      </c>
    </row>
    <row r="18" spans="1:5" x14ac:dyDescent="0.25">
      <c r="A18">
        <v>8</v>
      </c>
      <c r="B18" s="12" t="s">
        <v>103</v>
      </c>
    </row>
  </sheetData>
  <mergeCells count="1">
    <mergeCell ref="E1:I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8" zoomScale="80" zoomScaleNormal="80" workbookViewId="0">
      <selection activeCell="G32" sqref="G32"/>
    </sheetView>
  </sheetViews>
  <sheetFormatPr defaultRowHeight="15.75" x14ac:dyDescent="0.25"/>
  <cols>
    <col min="2" max="2" width="41.375" customWidth="1"/>
    <col min="3" max="3" width="17.125" customWidth="1"/>
    <col min="4" max="4" width="17.75" customWidth="1"/>
    <col min="5" max="5" width="17.125" customWidth="1"/>
    <col min="6" max="6" width="17.625" customWidth="1"/>
  </cols>
  <sheetData>
    <row r="1" spans="1:9" ht="20.25" x14ac:dyDescent="0.3">
      <c r="F1" s="230" t="s">
        <v>24</v>
      </c>
      <c r="G1" s="230"/>
      <c r="H1" s="230"/>
      <c r="I1" s="230"/>
    </row>
    <row r="4" spans="1:9" x14ac:dyDescent="0.25">
      <c r="A4">
        <v>1</v>
      </c>
      <c r="B4" s="9" t="s">
        <v>57</v>
      </c>
    </row>
    <row r="5" spans="1:9" x14ac:dyDescent="0.25">
      <c r="B5" s="11"/>
      <c r="C5" s="9"/>
    </row>
    <row r="6" spans="1:9" x14ac:dyDescent="0.25">
      <c r="A6">
        <v>2</v>
      </c>
      <c r="B6" s="12" t="s">
        <v>198</v>
      </c>
      <c r="C6" s="11"/>
    </row>
    <row r="7" spans="1:9" x14ac:dyDescent="0.25">
      <c r="C7" s="10"/>
      <c r="D7" s="81" t="s">
        <v>252</v>
      </c>
    </row>
    <row r="8" spans="1:9" x14ac:dyDescent="0.25">
      <c r="A8">
        <v>3</v>
      </c>
      <c r="B8" s="9" t="s">
        <v>140</v>
      </c>
      <c r="C8" s="10"/>
      <c r="D8" s="78" t="s">
        <v>300</v>
      </c>
    </row>
    <row r="9" spans="1:9" x14ac:dyDescent="0.25">
      <c r="B9" s="11"/>
      <c r="C9" s="128" t="s">
        <v>247</v>
      </c>
      <c r="D9" s="10"/>
    </row>
    <row r="10" spans="1:9" x14ac:dyDescent="0.25">
      <c r="A10">
        <v>4</v>
      </c>
      <c r="B10" s="9" t="s">
        <v>77</v>
      </c>
      <c r="C10" s="127" t="s">
        <v>300</v>
      </c>
      <c r="D10" s="10"/>
    </row>
    <row r="11" spans="1:9" x14ac:dyDescent="0.25">
      <c r="C11" s="14"/>
      <c r="D11" s="10"/>
      <c r="E11" s="81" t="s">
        <v>258</v>
      </c>
    </row>
    <row r="12" spans="1:9" x14ac:dyDescent="0.25">
      <c r="A12">
        <v>5</v>
      </c>
      <c r="B12" s="9" t="s">
        <v>79</v>
      </c>
      <c r="D12" s="10"/>
      <c r="E12" s="78" t="s">
        <v>300</v>
      </c>
    </row>
    <row r="13" spans="1:9" x14ac:dyDescent="0.25">
      <c r="B13" s="11"/>
      <c r="C13" s="81" t="s">
        <v>304</v>
      </c>
      <c r="D13" s="10"/>
      <c r="E13" s="10"/>
    </row>
    <row r="14" spans="1:9" x14ac:dyDescent="0.25">
      <c r="A14">
        <v>6</v>
      </c>
      <c r="B14" s="12" t="s">
        <v>58</v>
      </c>
      <c r="C14" s="78" t="s">
        <v>303</v>
      </c>
      <c r="D14" s="10"/>
      <c r="E14" s="10"/>
    </row>
    <row r="15" spans="1:9" x14ac:dyDescent="0.25">
      <c r="C15" s="10"/>
      <c r="D15" s="82" t="s">
        <v>252</v>
      </c>
      <c r="E15" s="10"/>
    </row>
    <row r="16" spans="1:9" x14ac:dyDescent="0.25">
      <c r="A16">
        <v>7</v>
      </c>
      <c r="B16" s="9" t="s">
        <v>198</v>
      </c>
      <c r="C16" s="10"/>
      <c r="D16" s="80" t="s">
        <v>302</v>
      </c>
      <c r="E16" s="10"/>
    </row>
    <row r="17" spans="1:6" x14ac:dyDescent="0.25">
      <c r="B17" s="11"/>
      <c r="C17" s="15"/>
      <c r="E17" s="10"/>
    </row>
    <row r="18" spans="1:6" x14ac:dyDescent="0.25">
      <c r="A18">
        <v>8</v>
      </c>
      <c r="B18" s="12" t="s">
        <v>78</v>
      </c>
      <c r="E18" s="10"/>
    </row>
    <row r="19" spans="1:6" x14ac:dyDescent="0.25">
      <c r="C19" s="14"/>
      <c r="E19" s="10"/>
      <c r="F19" s="81" t="s">
        <v>264</v>
      </c>
    </row>
    <row r="20" spans="1:6" x14ac:dyDescent="0.25">
      <c r="A20">
        <v>9</v>
      </c>
      <c r="B20" s="9" t="s">
        <v>168</v>
      </c>
      <c r="E20" s="10"/>
      <c r="F20" s="80" t="s">
        <v>267</v>
      </c>
    </row>
    <row r="21" spans="1:6" x14ac:dyDescent="0.25">
      <c r="B21" s="11"/>
      <c r="C21" s="81" t="s">
        <v>247</v>
      </c>
      <c r="E21" s="10"/>
    </row>
    <row r="22" spans="1:6" x14ac:dyDescent="0.25">
      <c r="A22">
        <v>10</v>
      </c>
      <c r="B22" s="12" t="s">
        <v>188</v>
      </c>
      <c r="C22" s="78" t="s">
        <v>302</v>
      </c>
      <c r="E22" s="10"/>
    </row>
    <row r="23" spans="1:6" x14ac:dyDescent="0.25">
      <c r="C23" s="10"/>
      <c r="D23" s="81" t="s">
        <v>252</v>
      </c>
      <c r="E23" s="10"/>
    </row>
    <row r="24" spans="1:6" x14ac:dyDescent="0.25">
      <c r="A24">
        <v>11</v>
      </c>
      <c r="B24" s="9" t="s">
        <v>166</v>
      </c>
      <c r="C24" s="10"/>
      <c r="D24" s="78" t="s">
        <v>301</v>
      </c>
      <c r="E24" s="10"/>
    </row>
    <row r="25" spans="1:6" x14ac:dyDescent="0.25">
      <c r="B25" s="11"/>
      <c r="C25" s="82" t="s">
        <v>247</v>
      </c>
      <c r="D25" s="10"/>
      <c r="E25" s="10"/>
    </row>
    <row r="26" spans="1:6" x14ac:dyDescent="0.25">
      <c r="A26">
        <v>12</v>
      </c>
      <c r="B26" s="9" t="s">
        <v>112</v>
      </c>
      <c r="C26" s="127" t="s">
        <v>301</v>
      </c>
      <c r="D26" s="10"/>
      <c r="E26" s="10"/>
    </row>
    <row r="27" spans="1:6" x14ac:dyDescent="0.25">
      <c r="D27" s="10"/>
      <c r="E27" s="82" t="s">
        <v>252</v>
      </c>
    </row>
    <row r="28" spans="1:6" x14ac:dyDescent="0.25">
      <c r="A28">
        <v>13</v>
      </c>
      <c r="B28" s="9" t="s">
        <v>187</v>
      </c>
      <c r="D28" s="10"/>
      <c r="E28" s="80" t="s">
        <v>302</v>
      </c>
    </row>
    <row r="29" spans="1:6" x14ac:dyDescent="0.25">
      <c r="B29" s="11"/>
      <c r="C29" s="81" t="s">
        <v>247</v>
      </c>
      <c r="D29" s="10"/>
    </row>
    <row r="30" spans="1:6" x14ac:dyDescent="0.25">
      <c r="A30">
        <v>14</v>
      </c>
      <c r="B30" s="12" t="s">
        <v>167</v>
      </c>
      <c r="C30" s="78" t="s">
        <v>303</v>
      </c>
      <c r="D30" s="10"/>
      <c r="E30" s="83" t="s">
        <v>265</v>
      </c>
      <c r="F30" s="80" t="s">
        <v>267</v>
      </c>
    </row>
    <row r="31" spans="1:6" x14ac:dyDescent="0.25">
      <c r="C31" s="10"/>
      <c r="D31" s="82" t="s">
        <v>252</v>
      </c>
    </row>
    <row r="32" spans="1:6" x14ac:dyDescent="0.25">
      <c r="A32">
        <v>15</v>
      </c>
      <c r="B32" s="9" t="s">
        <v>198</v>
      </c>
      <c r="C32" s="10"/>
      <c r="D32" s="80" t="s">
        <v>303</v>
      </c>
    </row>
    <row r="33" spans="1:3" x14ac:dyDescent="0.25">
      <c r="B33" s="11"/>
      <c r="C33" s="15"/>
    </row>
    <row r="34" spans="1:3" x14ac:dyDescent="0.25">
      <c r="A34">
        <v>16</v>
      </c>
      <c r="B34" s="12" t="s">
        <v>98</v>
      </c>
    </row>
  </sheetData>
  <mergeCells count="1"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B6" zoomScale="80" zoomScaleNormal="80" workbookViewId="0">
      <selection activeCell="G28" sqref="G28"/>
    </sheetView>
  </sheetViews>
  <sheetFormatPr defaultRowHeight="15.75" x14ac:dyDescent="0.25"/>
  <cols>
    <col min="2" max="2" width="46.875" customWidth="1"/>
    <col min="3" max="3" width="18.875" customWidth="1"/>
    <col min="4" max="5" width="18.125" customWidth="1"/>
    <col min="6" max="6" width="18.375" customWidth="1"/>
  </cols>
  <sheetData>
    <row r="1" spans="1:8" ht="20.25" x14ac:dyDescent="0.3">
      <c r="F1" s="230" t="s">
        <v>26</v>
      </c>
      <c r="G1" s="231"/>
      <c r="H1" s="231"/>
    </row>
    <row r="3" spans="1:8" x14ac:dyDescent="0.25">
      <c r="C3" s="76"/>
    </row>
    <row r="4" spans="1:8" x14ac:dyDescent="0.25">
      <c r="A4">
        <v>1</v>
      </c>
      <c r="B4" s="9" t="s">
        <v>190</v>
      </c>
      <c r="C4" s="80"/>
      <c r="D4" s="14"/>
    </row>
    <row r="5" spans="1:8" x14ac:dyDescent="0.25">
      <c r="B5" s="11"/>
      <c r="C5" s="81"/>
    </row>
    <row r="6" spans="1:8" x14ac:dyDescent="0.25">
      <c r="A6">
        <v>2</v>
      </c>
      <c r="B6" s="12" t="s">
        <v>198</v>
      </c>
      <c r="C6" s="78"/>
    </row>
    <row r="7" spans="1:8" x14ac:dyDescent="0.25">
      <c r="C7" s="79"/>
      <c r="D7" s="81" t="s">
        <v>309</v>
      </c>
    </row>
    <row r="8" spans="1:8" x14ac:dyDescent="0.25">
      <c r="A8">
        <v>3</v>
      </c>
      <c r="B8" s="9" t="s">
        <v>198</v>
      </c>
      <c r="C8" s="79"/>
      <c r="D8" s="78" t="s">
        <v>300</v>
      </c>
    </row>
    <row r="9" spans="1:8" x14ac:dyDescent="0.25">
      <c r="B9" s="11"/>
      <c r="C9" s="82"/>
      <c r="D9" s="10"/>
      <c r="E9" s="14"/>
    </row>
    <row r="10" spans="1:8" x14ac:dyDescent="0.25">
      <c r="A10">
        <v>4</v>
      </c>
      <c r="B10" s="12" t="s">
        <v>191</v>
      </c>
      <c r="C10" s="76"/>
      <c r="D10" s="10"/>
    </row>
    <row r="11" spans="1:8" x14ac:dyDescent="0.25">
      <c r="C11" s="76"/>
      <c r="D11" s="10"/>
      <c r="E11" s="81" t="s">
        <v>319</v>
      </c>
    </row>
    <row r="12" spans="1:8" x14ac:dyDescent="0.25">
      <c r="A12">
        <v>5</v>
      </c>
      <c r="B12" s="9" t="s">
        <v>83</v>
      </c>
      <c r="C12" s="76"/>
      <c r="D12" s="10"/>
      <c r="E12" s="78" t="s">
        <v>301</v>
      </c>
    </row>
    <row r="13" spans="1:8" x14ac:dyDescent="0.25">
      <c r="B13" s="11"/>
      <c r="C13" s="81" t="s">
        <v>299</v>
      </c>
      <c r="D13" s="10"/>
      <c r="E13" s="10"/>
    </row>
    <row r="14" spans="1:8" x14ac:dyDescent="0.25">
      <c r="A14">
        <v>6</v>
      </c>
      <c r="B14" s="12" t="s">
        <v>141</v>
      </c>
      <c r="C14" s="78" t="s">
        <v>300</v>
      </c>
      <c r="D14" s="10"/>
      <c r="E14" s="10"/>
    </row>
    <row r="15" spans="1:8" x14ac:dyDescent="0.25">
      <c r="C15" s="79"/>
      <c r="D15" s="82" t="s">
        <v>309</v>
      </c>
      <c r="E15" s="10"/>
    </row>
    <row r="16" spans="1:8" x14ac:dyDescent="0.25">
      <c r="A16">
        <v>7</v>
      </c>
      <c r="B16" s="9" t="s">
        <v>198</v>
      </c>
      <c r="C16" s="79"/>
      <c r="D16" s="80" t="s">
        <v>302</v>
      </c>
      <c r="E16" s="10"/>
    </row>
    <row r="17" spans="1:6" x14ac:dyDescent="0.25">
      <c r="B17" s="11"/>
      <c r="C17" s="82"/>
      <c r="E17" s="10"/>
    </row>
    <row r="18" spans="1:6" x14ac:dyDescent="0.25">
      <c r="A18">
        <v>8</v>
      </c>
      <c r="B18" s="12" t="s">
        <v>115</v>
      </c>
      <c r="C18" s="76"/>
      <c r="E18" s="10"/>
    </row>
    <row r="19" spans="1:6" x14ac:dyDescent="0.25">
      <c r="C19" s="80"/>
      <c r="E19" s="10"/>
      <c r="F19" s="81" t="s">
        <v>264</v>
      </c>
    </row>
    <row r="20" spans="1:6" x14ac:dyDescent="0.25">
      <c r="A20">
        <v>9</v>
      </c>
      <c r="B20" s="9" t="s">
        <v>82</v>
      </c>
      <c r="C20" s="76"/>
      <c r="E20" s="10"/>
      <c r="F20" s="80" t="s">
        <v>269</v>
      </c>
    </row>
    <row r="21" spans="1:6" x14ac:dyDescent="0.25">
      <c r="B21" s="11"/>
      <c r="C21" s="81"/>
      <c r="E21" s="10"/>
    </row>
    <row r="22" spans="1:6" x14ac:dyDescent="0.25">
      <c r="A22">
        <v>10</v>
      </c>
      <c r="B22" s="12" t="s">
        <v>198</v>
      </c>
      <c r="C22" s="79"/>
      <c r="E22" s="10"/>
    </row>
    <row r="23" spans="1:6" x14ac:dyDescent="0.25">
      <c r="C23" s="79"/>
      <c r="D23" s="81" t="s">
        <v>309</v>
      </c>
      <c r="E23" s="10"/>
    </row>
    <row r="24" spans="1:6" x14ac:dyDescent="0.25">
      <c r="A24">
        <v>11</v>
      </c>
      <c r="B24" s="9" t="s">
        <v>189</v>
      </c>
      <c r="C24" s="79"/>
      <c r="D24" s="78" t="s">
        <v>301</v>
      </c>
      <c r="E24" s="10"/>
    </row>
    <row r="25" spans="1:6" x14ac:dyDescent="0.25">
      <c r="B25" s="11"/>
      <c r="C25" s="82" t="s">
        <v>299</v>
      </c>
      <c r="D25" s="10"/>
      <c r="E25" s="10"/>
    </row>
    <row r="26" spans="1:6" x14ac:dyDescent="0.25">
      <c r="A26">
        <v>12</v>
      </c>
      <c r="B26" s="12" t="s">
        <v>169</v>
      </c>
      <c r="C26" s="80" t="s">
        <v>302</v>
      </c>
      <c r="D26" s="10"/>
      <c r="E26" s="10"/>
    </row>
    <row r="27" spans="1:6" x14ac:dyDescent="0.25">
      <c r="C27" s="76"/>
      <c r="D27" s="10"/>
      <c r="E27" s="82" t="s">
        <v>319</v>
      </c>
    </row>
    <row r="28" spans="1:6" x14ac:dyDescent="0.25">
      <c r="A28">
        <v>13</v>
      </c>
      <c r="B28" s="9" t="s">
        <v>81</v>
      </c>
      <c r="C28" s="76"/>
      <c r="D28" s="10"/>
      <c r="E28" s="80" t="s">
        <v>303</v>
      </c>
    </row>
    <row r="29" spans="1:6" x14ac:dyDescent="0.25">
      <c r="B29" s="11"/>
      <c r="C29" s="81" t="s">
        <v>299</v>
      </c>
      <c r="D29" s="10"/>
    </row>
    <row r="30" spans="1:6" x14ac:dyDescent="0.25">
      <c r="A30">
        <v>14</v>
      </c>
      <c r="B30" s="12" t="s">
        <v>142</v>
      </c>
      <c r="C30" s="78" t="s">
        <v>301</v>
      </c>
      <c r="D30" s="10"/>
      <c r="E30" s="83" t="s">
        <v>265</v>
      </c>
      <c r="F30" s="80" t="s">
        <v>269</v>
      </c>
    </row>
    <row r="31" spans="1:6" x14ac:dyDescent="0.25">
      <c r="C31" s="79"/>
      <c r="D31" s="82" t="s">
        <v>309</v>
      </c>
    </row>
    <row r="32" spans="1:6" x14ac:dyDescent="0.25">
      <c r="A32">
        <v>15</v>
      </c>
      <c r="B32" s="9" t="s">
        <v>198</v>
      </c>
      <c r="C32" s="79"/>
      <c r="D32" s="80" t="s">
        <v>303</v>
      </c>
    </row>
    <row r="33" spans="1:3" x14ac:dyDescent="0.25">
      <c r="B33" s="11"/>
      <c r="C33" s="82"/>
    </row>
    <row r="34" spans="1:3" x14ac:dyDescent="0.25">
      <c r="A34">
        <v>16</v>
      </c>
      <c r="B34" s="12" t="s">
        <v>80</v>
      </c>
      <c r="C34" s="76"/>
    </row>
  </sheetData>
  <mergeCells count="1">
    <mergeCell ref="F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5" zoomScale="80" zoomScaleNormal="80" workbookViewId="0">
      <selection activeCell="G28" sqref="G28"/>
    </sheetView>
  </sheetViews>
  <sheetFormatPr defaultRowHeight="15.75" x14ac:dyDescent="0.25"/>
  <cols>
    <col min="2" max="2" width="47.375" customWidth="1"/>
    <col min="3" max="3" width="19.125" customWidth="1"/>
    <col min="4" max="4" width="17.875" customWidth="1"/>
    <col min="5" max="5" width="18.25" customWidth="1"/>
    <col min="6" max="6" width="18.125" customWidth="1"/>
  </cols>
  <sheetData>
    <row r="1" spans="1:9" ht="20.25" x14ac:dyDescent="0.3">
      <c r="F1" s="230" t="s">
        <v>25</v>
      </c>
      <c r="G1" s="230"/>
      <c r="H1" s="230"/>
      <c r="I1" s="230"/>
    </row>
    <row r="4" spans="1:9" x14ac:dyDescent="0.25">
      <c r="A4">
        <v>1</v>
      </c>
      <c r="B4" s="9" t="s">
        <v>118</v>
      </c>
      <c r="C4" s="14"/>
      <c r="D4" s="14"/>
    </row>
    <row r="5" spans="1:9" x14ac:dyDescent="0.25">
      <c r="B5" s="11"/>
      <c r="C5" s="13"/>
    </row>
    <row r="6" spans="1:9" x14ac:dyDescent="0.25">
      <c r="A6">
        <v>2</v>
      </c>
      <c r="B6" s="12" t="s">
        <v>207</v>
      </c>
      <c r="C6" s="11"/>
    </row>
    <row r="7" spans="1:9" x14ac:dyDescent="0.25">
      <c r="C7" s="10"/>
      <c r="D7" s="81" t="s">
        <v>250</v>
      </c>
    </row>
    <row r="8" spans="1:9" x14ac:dyDescent="0.25">
      <c r="A8">
        <v>3</v>
      </c>
      <c r="B8" s="9" t="s">
        <v>85</v>
      </c>
      <c r="C8" s="10"/>
      <c r="D8" s="78" t="s">
        <v>300</v>
      </c>
    </row>
    <row r="9" spans="1:9" x14ac:dyDescent="0.25">
      <c r="B9" s="11"/>
      <c r="C9" s="82" t="s">
        <v>245</v>
      </c>
      <c r="D9" s="10"/>
      <c r="E9" s="14"/>
    </row>
    <row r="10" spans="1:9" x14ac:dyDescent="0.25">
      <c r="A10">
        <v>4</v>
      </c>
      <c r="B10" s="9" t="s">
        <v>145</v>
      </c>
      <c r="C10" s="117" t="s">
        <v>300</v>
      </c>
      <c r="D10" s="10"/>
    </row>
    <row r="11" spans="1:9" x14ac:dyDescent="0.25">
      <c r="D11" s="10"/>
      <c r="E11" s="81" t="s">
        <v>259</v>
      </c>
    </row>
    <row r="12" spans="1:9" x14ac:dyDescent="0.25">
      <c r="A12">
        <v>5</v>
      </c>
      <c r="B12" s="9" t="s">
        <v>170</v>
      </c>
      <c r="D12" s="10"/>
      <c r="E12" s="78" t="s">
        <v>300</v>
      </c>
    </row>
    <row r="13" spans="1:9" x14ac:dyDescent="0.25">
      <c r="B13" s="11"/>
      <c r="C13" s="81" t="s">
        <v>245</v>
      </c>
      <c r="D13" s="10"/>
      <c r="E13" s="10"/>
    </row>
    <row r="14" spans="1:9" x14ac:dyDescent="0.25">
      <c r="A14">
        <v>6</v>
      </c>
      <c r="B14" s="12" t="s">
        <v>193</v>
      </c>
      <c r="C14" s="78" t="s">
        <v>302</v>
      </c>
      <c r="D14" s="10"/>
      <c r="E14" s="10"/>
    </row>
    <row r="15" spans="1:9" x14ac:dyDescent="0.25">
      <c r="C15" s="10"/>
      <c r="D15" s="82" t="s">
        <v>250</v>
      </c>
      <c r="E15" s="10"/>
    </row>
    <row r="16" spans="1:9" x14ac:dyDescent="0.25">
      <c r="A16">
        <v>7</v>
      </c>
      <c r="B16" s="9" t="s">
        <v>86</v>
      </c>
      <c r="C16" s="10"/>
      <c r="D16" s="127" t="s">
        <v>302</v>
      </c>
      <c r="E16" s="10"/>
    </row>
    <row r="17" spans="1:6" x14ac:dyDescent="0.25">
      <c r="B17" s="11"/>
      <c r="C17" s="82" t="s">
        <v>245</v>
      </c>
      <c r="E17" s="10"/>
    </row>
    <row r="18" spans="1:6" x14ac:dyDescent="0.25">
      <c r="A18">
        <v>8</v>
      </c>
      <c r="B18" s="9" t="s">
        <v>59</v>
      </c>
      <c r="C18" s="127" t="s">
        <v>301</v>
      </c>
      <c r="E18" s="10"/>
    </row>
    <row r="19" spans="1:6" x14ac:dyDescent="0.25">
      <c r="C19" s="14"/>
      <c r="E19" s="10"/>
      <c r="F19" s="81" t="s">
        <v>264</v>
      </c>
    </row>
    <row r="20" spans="1:6" x14ac:dyDescent="0.25">
      <c r="A20">
        <v>9</v>
      </c>
      <c r="B20" s="9" t="s">
        <v>144</v>
      </c>
      <c r="E20" s="10"/>
      <c r="F20" s="80" t="s">
        <v>332</v>
      </c>
    </row>
    <row r="21" spans="1:6" x14ac:dyDescent="0.25">
      <c r="B21" s="11"/>
      <c r="C21" s="81" t="s">
        <v>245</v>
      </c>
      <c r="E21" s="10"/>
    </row>
    <row r="22" spans="1:6" x14ac:dyDescent="0.25">
      <c r="A22">
        <v>10</v>
      </c>
      <c r="B22" s="12" t="s">
        <v>195</v>
      </c>
      <c r="C22" s="78" t="s">
        <v>303</v>
      </c>
      <c r="E22" s="10"/>
    </row>
    <row r="23" spans="1:6" x14ac:dyDescent="0.25">
      <c r="C23" s="10"/>
      <c r="D23" s="81" t="s">
        <v>250</v>
      </c>
      <c r="E23" s="10"/>
    </row>
    <row r="24" spans="1:6" x14ac:dyDescent="0.25">
      <c r="A24">
        <v>11</v>
      </c>
      <c r="B24" s="9" t="s">
        <v>119</v>
      </c>
      <c r="C24" s="10"/>
      <c r="D24" s="78" t="s">
        <v>301</v>
      </c>
      <c r="E24" s="10"/>
    </row>
    <row r="25" spans="1:6" x14ac:dyDescent="0.25">
      <c r="B25" s="11"/>
      <c r="C25" s="82" t="s">
        <v>304</v>
      </c>
      <c r="D25" s="10"/>
      <c r="E25" s="10"/>
    </row>
    <row r="26" spans="1:6" x14ac:dyDescent="0.25">
      <c r="A26">
        <v>12</v>
      </c>
      <c r="B26" s="9" t="s">
        <v>194</v>
      </c>
      <c r="C26" s="127" t="s">
        <v>300</v>
      </c>
      <c r="D26" s="10"/>
      <c r="E26" s="10"/>
    </row>
    <row r="27" spans="1:6" x14ac:dyDescent="0.25">
      <c r="D27" s="10"/>
      <c r="E27" s="82" t="s">
        <v>321</v>
      </c>
    </row>
    <row r="28" spans="1:6" x14ac:dyDescent="0.25">
      <c r="A28">
        <v>13</v>
      </c>
      <c r="B28" s="9" t="s">
        <v>60</v>
      </c>
      <c r="D28" s="10"/>
      <c r="E28" s="127" t="s">
        <v>302</v>
      </c>
    </row>
    <row r="29" spans="1:6" x14ac:dyDescent="0.25">
      <c r="B29" s="11"/>
      <c r="C29" s="81" t="s">
        <v>304</v>
      </c>
      <c r="D29" s="10"/>
    </row>
    <row r="30" spans="1:6" x14ac:dyDescent="0.25">
      <c r="A30">
        <v>14</v>
      </c>
      <c r="B30" s="12" t="s">
        <v>87</v>
      </c>
      <c r="C30" s="78" t="s">
        <v>302</v>
      </c>
      <c r="D30" s="10"/>
      <c r="E30" s="83" t="s">
        <v>265</v>
      </c>
      <c r="F30" s="80" t="s">
        <v>332</v>
      </c>
    </row>
    <row r="31" spans="1:6" x14ac:dyDescent="0.25">
      <c r="C31" s="10"/>
      <c r="D31" s="82" t="s">
        <v>250</v>
      </c>
    </row>
    <row r="32" spans="1:6" x14ac:dyDescent="0.25">
      <c r="A32">
        <v>15</v>
      </c>
      <c r="B32" s="9" t="s">
        <v>120</v>
      </c>
      <c r="C32" s="10"/>
      <c r="D32" s="127" t="s">
        <v>303</v>
      </c>
    </row>
    <row r="33" spans="1:3" x14ac:dyDescent="0.25">
      <c r="B33" s="11"/>
      <c r="C33" s="82" t="s">
        <v>304</v>
      </c>
    </row>
    <row r="34" spans="1:3" x14ac:dyDescent="0.25">
      <c r="A34">
        <v>16</v>
      </c>
      <c r="B34" s="9" t="s">
        <v>146</v>
      </c>
      <c r="C34" s="127" t="s">
        <v>301</v>
      </c>
    </row>
  </sheetData>
  <mergeCells count="1"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workbookViewId="0">
      <selection activeCell="J28" sqref="J28:W37"/>
    </sheetView>
  </sheetViews>
  <sheetFormatPr defaultRowHeight="15.75" x14ac:dyDescent="0.25"/>
  <cols>
    <col min="1" max="1" width="2.375" customWidth="1"/>
    <col min="2" max="2" width="1.875" customWidth="1"/>
    <col min="3" max="3" width="3" customWidth="1"/>
    <col min="4" max="4" width="34.625" customWidth="1"/>
    <col min="5" max="5" width="3.625" customWidth="1"/>
    <col min="6" max="6" width="34.5" customWidth="1"/>
    <col min="7" max="7" width="6.25" customWidth="1"/>
    <col min="8" max="8" width="8.125" customWidth="1"/>
    <col min="9" max="9" width="7.375" customWidth="1"/>
    <col min="10" max="10" width="4.5" customWidth="1"/>
    <col min="11" max="11" width="4.375" customWidth="1"/>
    <col min="12" max="12" width="4" customWidth="1"/>
    <col min="13" max="13" width="4.75" customWidth="1"/>
    <col min="14" max="14" width="3.75" customWidth="1"/>
    <col min="15" max="15" width="3.5" customWidth="1"/>
    <col min="16" max="16" width="3.25" customWidth="1"/>
    <col min="17" max="17" width="2.625" customWidth="1"/>
    <col min="18" max="18" width="3.25" customWidth="1"/>
    <col min="19" max="19" width="2.625" customWidth="1"/>
    <col min="20" max="20" width="2.5" customWidth="1"/>
    <col min="21" max="21" width="2.75" customWidth="1"/>
    <col min="22" max="22" width="2.5" customWidth="1"/>
    <col min="23" max="23" width="3.125" customWidth="1"/>
    <col min="24" max="24" width="2.625" customWidth="1"/>
    <col min="25" max="25" width="2.75" customWidth="1"/>
  </cols>
  <sheetData>
    <row r="1" spans="1:23" ht="20.25" x14ac:dyDescent="0.3">
      <c r="F1" s="230" t="s">
        <v>27</v>
      </c>
      <c r="G1" s="230"/>
      <c r="H1" s="230"/>
      <c r="I1" s="230"/>
    </row>
    <row r="2" spans="1:23" ht="21" thickBot="1" x14ac:dyDescent="0.35">
      <c r="F2" s="84"/>
      <c r="G2" s="84"/>
      <c r="H2" s="84"/>
      <c r="I2" s="84"/>
    </row>
    <row r="3" spans="1:23" ht="19.5" thickBot="1" x14ac:dyDescent="0.35">
      <c r="A3" s="286" t="s">
        <v>218</v>
      </c>
      <c r="B3" s="287"/>
      <c r="C3" s="287"/>
      <c r="D3" s="288" t="s">
        <v>219</v>
      </c>
      <c r="E3" s="289"/>
      <c r="F3" s="289"/>
      <c r="G3" s="289"/>
      <c r="H3" s="289"/>
      <c r="I3" s="111" t="s">
        <v>220</v>
      </c>
      <c r="J3" s="287" t="s">
        <v>240</v>
      </c>
      <c r="K3" s="287"/>
      <c r="L3" s="287"/>
      <c r="M3" s="290"/>
      <c r="N3" s="291" t="s">
        <v>242</v>
      </c>
      <c r="O3" s="287"/>
      <c r="P3" s="287"/>
      <c r="Q3" s="287"/>
      <c r="R3" s="290"/>
      <c r="S3" s="291" t="s">
        <v>237</v>
      </c>
      <c r="T3" s="287"/>
      <c r="U3" s="287"/>
      <c r="V3" s="287"/>
      <c r="W3" s="292"/>
    </row>
    <row r="4" spans="1:23" ht="21" thickBot="1" x14ac:dyDescent="0.35">
      <c r="A4" s="278">
        <v>1</v>
      </c>
      <c r="B4" s="279"/>
      <c r="C4" s="293"/>
      <c r="D4" s="294" t="s">
        <v>284</v>
      </c>
      <c r="E4" s="295"/>
      <c r="F4" s="295"/>
      <c r="G4" s="295"/>
      <c r="H4" s="295"/>
      <c r="I4" s="158">
        <f xml:space="preserve"> L12+L14+L16+L18</f>
        <v>4</v>
      </c>
      <c r="J4" s="296">
        <f xml:space="preserve"> (J12-K12) +(J14-K14)+ (J16-K16)+(J18-K18)</f>
        <v>0</v>
      </c>
      <c r="K4" s="297"/>
      <c r="L4" s="298"/>
      <c r="M4" s="159">
        <f xml:space="preserve"> RANK(J4,$J$4:$J$8,0)</f>
        <v>1</v>
      </c>
      <c r="N4" s="299" t="e">
        <f xml:space="preserve"> (N12+P12+R12+T12+V12+N14+P14+R14+T14+V14+N16+P16+R16+T16+V16+N18+P18+R18+T18+V18)/(O12+Q12+S12+U12+W12+O14+Q14+S14+U14+W14+O16+Q16+S16+U16+W16+O18+Q18+S18+U18+W18)</f>
        <v>#DIV/0!</v>
      </c>
      <c r="O4" s="300"/>
      <c r="P4" s="300"/>
      <c r="Q4" s="301"/>
      <c r="R4" s="160" t="e">
        <f>RANK(N4,$N$4:$N$8,0)</f>
        <v>#DIV/0!</v>
      </c>
      <c r="S4" s="276">
        <f>RANK(I4,$I$4:$I$8,0)</f>
        <v>1</v>
      </c>
      <c r="T4" s="276"/>
      <c r="U4" s="276"/>
      <c r="V4" s="276"/>
      <c r="W4" s="277"/>
    </row>
    <row r="5" spans="1:23" ht="21" thickBot="1" x14ac:dyDescent="0.35">
      <c r="A5" s="237">
        <v>2</v>
      </c>
      <c r="B5" s="238"/>
      <c r="C5" s="239"/>
      <c r="D5" s="269" t="s">
        <v>285</v>
      </c>
      <c r="E5" s="270"/>
      <c r="F5" s="270"/>
      <c r="G5" s="270"/>
      <c r="H5" s="270"/>
      <c r="I5" s="161">
        <f xml:space="preserve"> L10+L13+M17+M18</f>
        <v>4</v>
      </c>
      <c r="J5" s="271">
        <f xml:space="preserve"> (J10-K10) + (J13-K13)+(K17-J17)+(K18-J18)</f>
        <v>0</v>
      </c>
      <c r="K5" s="272"/>
      <c r="L5" s="272"/>
      <c r="M5" s="162">
        <f xml:space="preserve"> RANK(J5,$J$4:$J$8,0)</f>
        <v>1</v>
      </c>
      <c r="N5" s="273" t="e">
        <f xml:space="preserve"> (N10+P10+R10+T10+V10+N13+P13+R13+T13+V13+O17+Q17+S17+U17+W17+O18+Q18+S18+U18+W18)/(O10+Q10+S10+U10+W10+O13+Q13+S13+U13+W13+N17+P17+R17+T17+V17+N18+P18+R18+T18+V18)</f>
        <v>#DIV/0!</v>
      </c>
      <c r="O5" s="274"/>
      <c r="P5" s="274"/>
      <c r="Q5" s="275"/>
      <c r="R5" s="163" t="e">
        <f>RANK(N5,$N$4:$N$8,0)</f>
        <v>#DIV/0!</v>
      </c>
      <c r="S5" s="276">
        <f>RANK(I5,$I$4:$I$8,0)</f>
        <v>1</v>
      </c>
      <c r="T5" s="276"/>
      <c r="U5" s="276"/>
      <c r="V5" s="276"/>
      <c r="W5" s="277"/>
    </row>
    <row r="6" spans="1:23" ht="21" thickBot="1" x14ac:dyDescent="0.35">
      <c r="A6" s="237">
        <v>3</v>
      </c>
      <c r="B6" s="238"/>
      <c r="C6" s="239"/>
      <c r="D6" s="269" t="s">
        <v>286</v>
      </c>
      <c r="E6" s="270"/>
      <c r="F6" s="270"/>
      <c r="G6" s="270"/>
      <c r="H6" s="270"/>
      <c r="I6" s="164">
        <f xml:space="preserve"> L11+M13+M15+M16</f>
        <v>4</v>
      </c>
      <c r="J6" s="314">
        <f xml:space="preserve"> (J11-K11) + (K13-J13)+(K15-J15)+(K16-J16)</f>
        <v>0</v>
      </c>
      <c r="K6" s="315"/>
      <c r="L6" s="315"/>
      <c r="M6" s="165">
        <f xml:space="preserve"> RANK(J6,$J$4:$J$8,0)</f>
        <v>1</v>
      </c>
      <c r="N6" s="273" t="e">
        <f xml:space="preserve"> (N11+P11+R11+T11+V11+O13+Q13+S13+U13+W13+O15+Q15+S15+U15+W15+O16+Q16+S16+U16+W16)/(O11+Q11+S11+U11+W11+N13+P13+R13+T13+V13+N15+P15+R15+T15+V15+N16+P16+R16+T16+V16)</f>
        <v>#DIV/0!</v>
      </c>
      <c r="O6" s="274"/>
      <c r="P6" s="274"/>
      <c r="Q6" s="275"/>
      <c r="R6" s="166" t="e">
        <f>RANK(N6,$N$4:$N$8,0)</f>
        <v>#DIV/0!</v>
      </c>
      <c r="S6" s="276">
        <f>RANK(I6,$I$4:$I$8,0)</f>
        <v>1</v>
      </c>
      <c r="T6" s="276"/>
      <c r="U6" s="276"/>
      <c r="V6" s="276"/>
      <c r="W6" s="277"/>
    </row>
    <row r="7" spans="1:23" ht="21" thickBot="1" x14ac:dyDescent="0.35">
      <c r="A7" s="237">
        <v>4</v>
      </c>
      <c r="B7" s="238"/>
      <c r="C7" s="239"/>
      <c r="D7" s="269" t="s">
        <v>287</v>
      </c>
      <c r="E7" s="270"/>
      <c r="F7" s="270"/>
      <c r="G7" s="270"/>
      <c r="H7" s="270"/>
      <c r="I7" s="161">
        <f>L17+L19+M11+M14</f>
        <v>4</v>
      </c>
      <c r="J7" s="271">
        <f>(J17-K17)+(J19-K19)+(K11-J11)+(K14-J14)</f>
        <v>0</v>
      </c>
      <c r="K7" s="272"/>
      <c r="L7" s="272"/>
      <c r="M7" s="162">
        <f xml:space="preserve"> RANK(J7,$J$4:$J$8,0)</f>
        <v>1</v>
      </c>
      <c r="N7" s="273" t="e">
        <f xml:space="preserve"> (N17+P17+R17+T17+V17+N19+P19+R19+T19+V19+O11+Q11+S11+U11+W11+O14+Q14+S14+U14+W14)/(O17+Q17+S17+U17+W17+O19+Q19+S19+U19+W19+N11+P11+R11+T11+V11+N14+P14+R14+T14+V14)</f>
        <v>#DIV/0!</v>
      </c>
      <c r="O7" s="274"/>
      <c r="P7" s="274"/>
      <c r="Q7" s="275"/>
      <c r="R7" s="167" t="e">
        <f>RANK(N7,$N$4:$N$8,0)</f>
        <v>#DIV/0!</v>
      </c>
      <c r="S7" s="276">
        <f>RANK(I7,$I$4:$I$8,0)</f>
        <v>1</v>
      </c>
      <c r="T7" s="276"/>
      <c r="U7" s="276"/>
      <c r="V7" s="276"/>
      <c r="W7" s="277"/>
    </row>
    <row r="8" spans="1:23" ht="21" thickBot="1" x14ac:dyDescent="0.35">
      <c r="A8" s="248">
        <v>5</v>
      </c>
      <c r="B8" s="249"/>
      <c r="C8" s="250"/>
      <c r="D8" s="251" t="s">
        <v>288</v>
      </c>
      <c r="E8" s="252"/>
      <c r="F8" s="252"/>
      <c r="G8" s="252"/>
      <c r="H8" s="252"/>
      <c r="I8" s="168">
        <f>L15+M10+M12+M19</f>
        <v>4</v>
      </c>
      <c r="J8" s="310">
        <f xml:space="preserve"> (J15-K15) + (K10-J10)+(K12-J12)+(K19-J19)</f>
        <v>0</v>
      </c>
      <c r="K8" s="311"/>
      <c r="L8" s="311"/>
      <c r="M8" s="169">
        <f xml:space="preserve"> RANK(J8,$J$4:$J$8,0)</f>
        <v>1</v>
      </c>
      <c r="N8" s="273" t="e">
        <f xml:space="preserve"> (N15+P15+R15+T15+V15+O10+Q10+S10+U10+W10+O12+Q12+S12+U12+W12+O19+Q19+S19+U19+W19)/(O15+Q15+S15+U15+W15+N10+P10+R10+T10+V10+N12+P12+R12+T12+V12+N19+P19+R19+T19+V19)</f>
        <v>#DIV/0!</v>
      </c>
      <c r="O8" s="274"/>
      <c r="P8" s="274"/>
      <c r="Q8" s="275"/>
      <c r="R8" s="170" t="e">
        <f>RANK(N8,$N$4:$N$8,0)</f>
        <v>#DIV/0!</v>
      </c>
      <c r="S8" s="312">
        <f>RANK(I8,$I$4:$I$8,0)</f>
        <v>1</v>
      </c>
      <c r="T8" s="312"/>
      <c r="U8" s="312"/>
      <c r="V8" s="312"/>
      <c r="W8" s="313"/>
    </row>
    <row r="9" spans="1:23" x14ac:dyDescent="0.25">
      <c r="A9" s="278" t="s">
        <v>221</v>
      </c>
      <c r="B9" s="279"/>
      <c r="C9" s="293"/>
      <c r="D9" s="306"/>
      <c r="E9" s="279"/>
      <c r="F9" s="293"/>
      <c r="G9" s="106" t="s">
        <v>222</v>
      </c>
      <c r="H9" s="106" t="s">
        <v>223</v>
      </c>
      <c r="I9" s="114" t="s">
        <v>239</v>
      </c>
      <c r="J9" s="278" t="s">
        <v>279</v>
      </c>
      <c r="K9" s="307"/>
      <c r="L9" s="279" t="s">
        <v>278</v>
      </c>
      <c r="M9" s="279"/>
      <c r="N9" s="308" t="s">
        <v>231</v>
      </c>
      <c r="O9" s="309"/>
      <c r="P9" s="303" t="s">
        <v>232</v>
      </c>
      <c r="Q9" s="303"/>
      <c r="R9" s="304" t="s">
        <v>233</v>
      </c>
      <c r="S9" s="303"/>
      <c r="T9" s="304" t="s">
        <v>234</v>
      </c>
      <c r="U9" s="305"/>
      <c r="V9" s="303" t="s">
        <v>235</v>
      </c>
      <c r="W9" s="305"/>
    </row>
    <row r="10" spans="1:23" x14ac:dyDescent="0.25">
      <c r="A10" s="42">
        <v>2</v>
      </c>
      <c r="B10" s="19" t="s">
        <v>217</v>
      </c>
      <c r="C10" s="43">
        <v>5</v>
      </c>
      <c r="D10" s="103" t="str">
        <f t="shared" ref="D10:D19" si="0">VLOOKUP(A10,$A$4:$E$8,4,0)</f>
        <v>Nguyễn Thanh Bình + Trần Thế Sơn (VH)</v>
      </c>
      <c r="E10" s="104" t="s">
        <v>217</v>
      </c>
      <c r="F10" s="100" t="str">
        <f t="shared" ref="F10:F19" si="1">VLOOKUP(C10,$A$4:$E$8,4,0)</f>
        <v>Nguyễn Bá Thắng + Nguyễn Đức Quận (CQ)</v>
      </c>
      <c r="G10" s="29" t="s">
        <v>296</v>
      </c>
      <c r="H10" s="115" t="s">
        <v>295</v>
      </c>
      <c r="I10" s="29">
        <v>3</v>
      </c>
      <c r="J10" s="171">
        <f t="shared" ref="J10:J19" si="2" xml:space="preserve"> IF(N10&gt;O10,1,0)+IF(P10&gt;Q10,1,0)+IF(R10&gt;S10,1,0)+IF(T10&gt;U10,1,0)+IF(V10&gt;W10,1,0)</f>
        <v>0</v>
      </c>
      <c r="K10" s="172">
        <f t="shared" ref="K10:K19" si="3" xml:space="preserve"> IF(O10&gt;N10,1,0)+IF(Q10&gt;P10,1,0)+IF(S10&gt;R10,1,0)+IF(U10&gt;T10,1,0)+IF(W10&gt;V10,1,0)</f>
        <v>0</v>
      </c>
      <c r="L10" s="173">
        <f>IF(J10&gt;K10,2,1)</f>
        <v>1</v>
      </c>
      <c r="M10" s="173">
        <f t="shared" ref="L10:M17" si="4">IF(K10&gt;L10,2,1)</f>
        <v>1</v>
      </c>
      <c r="N10" s="171"/>
      <c r="O10" s="172"/>
      <c r="P10" s="174"/>
      <c r="Q10" s="174"/>
      <c r="R10" s="171"/>
      <c r="S10" s="174"/>
      <c r="T10" s="171"/>
      <c r="U10" s="172"/>
      <c r="V10" s="174"/>
      <c r="W10" s="172"/>
    </row>
    <row r="11" spans="1:23" x14ac:dyDescent="0.25">
      <c r="A11" s="42">
        <v>3</v>
      </c>
      <c r="B11" s="19" t="s">
        <v>217</v>
      </c>
      <c r="C11" s="43">
        <v>4</v>
      </c>
      <c r="D11" s="103" t="str">
        <f t="shared" si="0"/>
        <v>Huỳnh Bọng +  Nguyễn Ngọc Hiệp (SP)</v>
      </c>
      <c r="E11" s="30" t="s">
        <v>217</v>
      </c>
      <c r="F11" s="100" t="str">
        <f t="shared" si="1"/>
        <v>Nguyễn Văn Lợi + Nguyễn Tấn Hòa (SPKT)</v>
      </c>
      <c r="G11" s="29" t="s">
        <v>298</v>
      </c>
      <c r="H11" s="115" t="s">
        <v>295</v>
      </c>
      <c r="I11" s="29">
        <v>4</v>
      </c>
      <c r="J11" s="175">
        <f t="shared" si="2"/>
        <v>0</v>
      </c>
      <c r="K11" s="176">
        <f t="shared" si="3"/>
        <v>0</v>
      </c>
      <c r="L11" s="173">
        <f t="shared" si="4"/>
        <v>1</v>
      </c>
      <c r="M11" s="173">
        <f t="shared" si="4"/>
        <v>1</v>
      </c>
      <c r="N11" s="175"/>
      <c r="O11" s="176"/>
      <c r="P11" s="174"/>
      <c r="Q11" s="174"/>
      <c r="R11" s="171"/>
      <c r="S11" s="174"/>
      <c r="T11" s="177"/>
      <c r="U11" s="178"/>
      <c r="V11" s="174"/>
      <c r="W11" s="172"/>
    </row>
    <row r="12" spans="1:23" x14ac:dyDescent="0.25">
      <c r="A12" s="42">
        <v>1</v>
      </c>
      <c r="B12" s="19" t="s">
        <v>217</v>
      </c>
      <c r="C12" s="43">
        <v>5</v>
      </c>
      <c r="D12" s="103" t="str">
        <f t="shared" si="0"/>
        <v>Phạm Cẩm Nam+Nguyễn Hoàng Vĩnh (BK)</v>
      </c>
      <c r="E12" s="30" t="s">
        <v>217</v>
      </c>
      <c r="F12" s="100" t="str">
        <f t="shared" si="1"/>
        <v>Nguyễn Bá Thắng + Nguyễn Đức Quận (CQ)</v>
      </c>
      <c r="G12" s="29" t="s">
        <v>305</v>
      </c>
      <c r="H12" s="115" t="s">
        <v>295</v>
      </c>
      <c r="I12" s="29">
        <v>3</v>
      </c>
      <c r="J12" s="171">
        <f t="shared" si="2"/>
        <v>0</v>
      </c>
      <c r="K12" s="172">
        <f t="shared" si="3"/>
        <v>0</v>
      </c>
      <c r="L12" s="173">
        <f t="shared" si="4"/>
        <v>1</v>
      </c>
      <c r="M12" s="173">
        <f t="shared" si="4"/>
        <v>1</v>
      </c>
      <c r="N12" s="175"/>
      <c r="O12" s="176"/>
      <c r="P12" s="174"/>
      <c r="Q12" s="174"/>
      <c r="R12" s="171"/>
      <c r="S12" s="174"/>
      <c r="T12" s="171"/>
      <c r="U12" s="172"/>
      <c r="V12" s="174"/>
      <c r="W12" s="172"/>
    </row>
    <row r="13" spans="1:23" x14ac:dyDescent="0.25">
      <c r="A13" s="42">
        <v>2</v>
      </c>
      <c r="B13" s="19" t="s">
        <v>217</v>
      </c>
      <c r="C13" s="43">
        <v>3</v>
      </c>
      <c r="D13" s="103" t="str">
        <f t="shared" si="0"/>
        <v>Nguyễn Thanh Bình + Trần Thế Sơn (VH)</v>
      </c>
      <c r="E13" s="30" t="s">
        <v>217</v>
      </c>
      <c r="F13" s="100" t="str">
        <f t="shared" si="1"/>
        <v>Huỳnh Bọng +  Nguyễn Ngọc Hiệp (SP)</v>
      </c>
      <c r="G13" s="29" t="s">
        <v>305</v>
      </c>
      <c r="H13" s="115" t="s">
        <v>295</v>
      </c>
      <c r="I13" s="29">
        <v>4</v>
      </c>
      <c r="J13" s="171">
        <f t="shared" si="2"/>
        <v>0</v>
      </c>
      <c r="K13" s="172">
        <f t="shared" si="3"/>
        <v>0</v>
      </c>
      <c r="L13" s="173">
        <f t="shared" si="4"/>
        <v>1</v>
      </c>
      <c r="M13" s="173">
        <f t="shared" si="4"/>
        <v>1</v>
      </c>
      <c r="N13" s="175"/>
      <c r="O13" s="176"/>
      <c r="P13" s="174"/>
      <c r="Q13" s="174"/>
      <c r="R13" s="171"/>
      <c r="S13" s="174"/>
      <c r="T13" s="171"/>
      <c r="U13" s="172"/>
      <c r="V13" s="174"/>
      <c r="W13" s="172"/>
    </row>
    <row r="14" spans="1:23" x14ac:dyDescent="0.25">
      <c r="A14" s="42">
        <v>1</v>
      </c>
      <c r="B14" s="19" t="s">
        <v>217</v>
      </c>
      <c r="C14" s="43">
        <v>4</v>
      </c>
      <c r="D14" s="103" t="str">
        <f t="shared" si="0"/>
        <v>Phạm Cẩm Nam+Nguyễn Hoàng Vĩnh (BK)</v>
      </c>
      <c r="E14" s="30" t="s">
        <v>217</v>
      </c>
      <c r="F14" s="100" t="str">
        <f t="shared" si="1"/>
        <v>Nguyễn Văn Lợi + Nguyễn Tấn Hòa (SPKT)</v>
      </c>
      <c r="G14" s="29" t="s">
        <v>308</v>
      </c>
      <c r="H14" s="115" t="s">
        <v>295</v>
      </c>
      <c r="I14" s="29">
        <v>3</v>
      </c>
      <c r="J14" s="171">
        <f t="shared" si="2"/>
        <v>0</v>
      </c>
      <c r="K14" s="172">
        <f t="shared" si="3"/>
        <v>0</v>
      </c>
      <c r="L14" s="173">
        <f t="shared" si="4"/>
        <v>1</v>
      </c>
      <c r="M14" s="173">
        <f t="shared" si="4"/>
        <v>1</v>
      </c>
      <c r="N14" s="175"/>
      <c r="O14" s="176"/>
      <c r="P14" s="174"/>
      <c r="Q14" s="174"/>
      <c r="R14" s="171"/>
      <c r="S14" s="174"/>
      <c r="T14" s="171"/>
      <c r="U14" s="172"/>
      <c r="V14" s="174"/>
      <c r="W14" s="172"/>
    </row>
    <row r="15" spans="1:23" x14ac:dyDescent="0.25">
      <c r="A15" s="42">
        <v>5</v>
      </c>
      <c r="B15" s="19" t="s">
        <v>217</v>
      </c>
      <c r="C15" s="43">
        <v>3</v>
      </c>
      <c r="D15" s="103" t="str">
        <f t="shared" si="0"/>
        <v>Nguyễn Bá Thắng + Nguyễn Đức Quận (CQ)</v>
      </c>
      <c r="E15" s="30" t="s">
        <v>217</v>
      </c>
      <c r="F15" s="100" t="str">
        <f t="shared" si="1"/>
        <v>Huỳnh Bọng +  Nguyễn Ngọc Hiệp (SP)</v>
      </c>
      <c r="G15" s="29" t="s">
        <v>308</v>
      </c>
      <c r="H15" s="115" t="s">
        <v>295</v>
      </c>
      <c r="I15" s="29">
        <v>4</v>
      </c>
      <c r="J15" s="171">
        <f t="shared" si="2"/>
        <v>0</v>
      </c>
      <c r="K15" s="172">
        <f t="shared" si="3"/>
        <v>0</v>
      </c>
      <c r="L15" s="173">
        <f t="shared" si="4"/>
        <v>1</v>
      </c>
      <c r="M15" s="173">
        <f t="shared" si="4"/>
        <v>1</v>
      </c>
      <c r="N15" s="175"/>
      <c r="O15" s="176"/>
      <c r="P15" s="174"/>
      <c r="Q15" s="174"/>
      <c r="R15" s="171"/>
      <c r="S15" s="174"/>
      <c r="T15" s="177"/>
      <c r="U15" s="178"/>
      <c r="V15" s="174"/>
      <c r="W15" s="172"/>
    </row>
    <row r="16" spans="1:23" x14ac:dyDescent="0.25">
      <c r="A16" s="42">
        <v>1</v>
      </c>
      <c r="B16" s="19" t="s">
        <v>217</v>
      </c>
      <c r="C16" s="43">
        <v>3</v>
      </c>
      <c r="D16" s="103" t="str">
        <f t="shared" si="0"/>
        <v>Phạm Cẩm Nam+Nguyễn Hoàng Vĩnh (BK)</v>
      </c>
      <c r="E16" s="30" t="s">
        <v>217</v>
      </c>
      <c r="F16" s="100" t="str">
        <f t="shared" si="1"/>
        <v>Huỳnh Bọng +  Nguyễn Ngọc Hiệp (SP)</v>
      </c>
      <c r="G16" s="29" t="s">
        <v>310</v>
      </c>
      <c r="H16" s="115" t="s">
        <v>295</v>
      </c>
      <c r="I16" s="29">
        <v>3</v>
      </c>
      <c r="J16" s="179">
        <f t="shared" si="2"/>
        <v>0</v>
      </c>
      <c r="K16" s="180">
        <f t="shared" si="3"/>
        <v>0</v>
      </c>
      <c r="L16" s="173">
        <f t="shared" si="4"/>
        <v>1</v>
      </c>
      <c r="M16" s="173">
        <f t="shared" si="4"/>
        <v>1</v>
      </c>
      <c r="N16" s="175"/>
      <c r="O16" s="176"/>
      <c r="P16" s="174"/>
      <c r="Q16" s="174"/>
      <c r="R16" s="171"/>
      <c r="S16" s="174"/>
      <c r="T16" s="171"/>
      <c r="U16" s="172"/>
      <c r="V16" s="174"/>
      <c r="W16" s="172"/>
    </row>
    <row r="17" spans="1:23" x14ac:dyDescent="0.25">
      <c r="A17" s="42">
        <v>4</v>
      </c>
      <c r="B17" s="19" t="s">
        <v>217</v>
      </c>
      <c r="C17" s="43">
        <v>2</v>
      </c>
      <c r="D17" s="103" t="str">
        <f t="shared" si="0"/>
        <v>Nguyễn Văn Lợi + Nguyễn Tấn Hòa (SPKT)</v>
      </c>
      <c r="E17" s="30" t="s">
        <v>217</v>
      </c>
      <c r="F17" s="100" t="str">
        <f t="shared" si="1"/>
        <v>Nguyễn Thanh Bình + Trần Thế Sơn (VH)</v>
      </c>
      <c r="G17" s="29" t="s">
        <v>308</v>
      </c>
      <c r="H17" s="115" t="s">
        <v>295</v>
      </c>
      <c r="I17" s="29">
        <v>4</v>
      </c>
      <c r="J17" s="171">
        <f t="shared" si="2"/>
        <v>0</v>
      </c>
      <c r="K17" s="172">
        <f t="shared" si="3"/>
        <v>0</v>
      </c>
      <c r="L17" s="173">
        <f t="shared" si="4"/>
        <v>1</v>
      </c>
      <c r="M17" s="173">
        <f t="shared" si="4"/>
        <v>1</v>
      </c>
      <c r="N17" s="175"/>
      <c r="O17" s="176"/>
      <c r="P17" s="174"/>
      <c r="Q17" s="174"/>
      <c r="R17" s="171"/>
      <c r="S17" s="174"/>
      <c r="T17" s="171"/>
      <c r="U17" s="172"/>
      <c r="V17" s="174"/>
      <c r="W17" s="172"/>
    </row>
    <row r="18" spans="1:23" x14ac:dyDescent="0.25">
      <c r="A18" s="42">
        <v>1</v>
      </c>
      <c r="B18" s="19" t="s">
        <v>217</v>
      </c>
      <c r="C18" s="43">
        <v>2</v>
      </c>
      <c r="D18" s="103" t="str">
        <f t="shared" si="0"/>
        <v>Phạm Cẩm Nam+Nguyễn Hoàng Vĩnh (BK)</v>
      </c>
      <c r="E18" s="105" t="s">
        <v>217</v>
      </c>
      <c r="F18" s="100" t="str">
        <f t="shared" si="1"/>
        <v>Nguyễn Thanh Bình + Trần Thế Sơn (VH)</v>
      </c>
      <c r="G18" s="29" t="s">
        <v>320</v>
      </c>
      <c r="H18" s="115" t="s">
        <v>318</v>
      </c>
      <c r="I18" s="29">
        <v>3</v>
      </c>
      <c r="J18" s="171">
        <f t="shared" si="2"/>
        <v>0</v>
      </c>
      <c r="K18" s="172">
        <f t="shared" si="3"/>
        <v>0</v>
      </c>
      <c r="L18" s="173">
        <f t="shared" ref="L18:M19" si="5">IF(J18&gt;K18,2,1)</f>
        <v>1</v>
      </c>
      <c r="M18" s="173">
        <f t="shared" si="5"/>
        <v>1</v>
      </c>
      <c r="N18" s="175"/>
      <c r="O18" s="176"/>
      <c r="P18" s="174"/>
      <c r="Q18" s="174"/>
      <c r="R18" s="171"/>
      <c r="S18" s="174"/>
      <c r="T18" s="177"/>
      <c r="U18" s="178"/>
      <c r="V18" s="174"/>
      <c r="W18" s="172"/>
    </row>
    <row r="19" spans="1:23" ht="16.5" thickBot="1" x14ac:dyDescent="0.3">
      <c r="A19" s="44">
        <v>4</v>
      </c>
      <c r="B19" s="22" t="s">
        <v>217</v>
      </c>
      <c r="C19" s="45">
        <v>5</v>
      </c>
      <c r="D19" s="23" t="str">
        <f t="shared" si="0"/>
        <v>Nguyễn Văn Lợi + Nguyễn Tấn Hòa (SPKT)</v>
      </c>
      <c r="E19" s="24" t="s">
        <v>217</v>
      </c>
      <c r="F19" s="25" t="str">
        <f t="shared" si="1"/>
        <v>Nguyễn Bá Thắng + Nguyễn Đức Quận (CQ)</v>
      </c>
      <c r="G19" s="27" t="s">
        <v>320</v>
      </c>
      <c r="H19" s="116" t="s">
        <v>318</v>
      </c>
      <c r="I19" s="27">
        <v>4</v>
      </c>
      <c r="J19" s="181">
        <f t="shared" si="2"/>
        <v>0</v>
      </c>
      <c r="K19" s="182">
        <f t="shared" si="3"/>
        <v>0</v>
      </c>
      <c r="L19" s="183">
        <f t="shared" si="5"/>
        <v>1</v>
      </c>
      <c r="M19" s="184">
        <f t="shared" si="5"/>
        <v>1</v>
      </c>
      <c r="N19" s="181"/>
      <c r="O19" s="182"/>
      <c r="P19" s="185"/>
      <c r="Q19" s="185"/>
      <c r="R19" s="181"/>
      <c r="S19" s="185"/>
      <c r="T19" s="181"/>
      <c r="U19" s="182"/>
      <c r="V19" s="185"/>
      <c r="W19" s="182"/>
    </row>
    <row r="20" spans="1:23" ht="21" thickBot="1" x14ac:dyDescent="0.35">
      <c r="F20" s="84"/>
      <c r="G20" s="84"/>
      <c r="H20" s="84"/>
      <c r="I20" s="84"/>
    </row>
    <row r="21" spans="1:23" ht="19.5" thickBot="1" x14ac:dyDescent="0.35">
      <c r="A21" s="286" t="s">
        <v>218</v>
      </c>
      <c r="B21" s="287"/>
      <c r="C21" s="287"/>
      <c r="D21" s="288" t="s">
        <v>236</v>
      </c>
      <c r="E21" s="289"/>
      <c r="F21" s="289"/>
      <c r="G21" s="289"/>
      <c r="H21" s="289"/>
      <c r="I21" s="111" t="s">
        <v>220</v>
      </c>
      <c r="J21" s="287" t="s">
        <v>240</v>
      </c>
      <c r="K21" s="287"/>
      <c r="L21" s="287"/>
      <c r="M21" s="290"/>
      <c r="N21" s="291" t="s">
        <v>242</v>
      </c>
      <c r="O21" s="287"/>
      <c r="P21" s="287"/>
      <c r="Q21" s="287"/>
      <c r="R21" s="290"/>
      <c r="S21" s="291" t="s">
        <v>237</v>
      </c>
      <c r="T21" s="287"/>
      <c r="U21" s="287"/>
      <c r="V21" s="287"/>
      <c r="W21" s="292"/>
    </row>
    <row r="22" spans="1:23" ht="21" thickBot="1" x14ac:dyDescent="0.35">
      <c r="A22" s="278">
        <v>1</v>
      </c>
      <c r="B22" s="279"/>
      <c r="C22" s="293"/>
      <c r="D22" s="294" t="s">
        <v>289</v>
      </c>
      <c r="E22" s="295"/>
      <c r="F22" s="295"/>
      <c r="G22" s="295"/>
      <c r="H22" s="295"/>
      <c r="I22" s="186">
        <f xml:space="preserve"> L30+L32+L34+L36</f>
        <v>4</v>
      </c>
      <c r="J22" s="316">
        <f xml:space="preserve"> (J30-K30) +(J32-K32)+ (J34-K34)+(J36-K36)</f>
        <v>0</v>
      </c>
      <c r="K22" s="317"/>
      <c r="L22" s="318"/>
      <c r="M22" s="187">
        <f xml:space="preserve"> RANK(J22,$J$22:$J$26,0)</f>
        <v>1</v>
      </c>
      <c r="N22" s="319" t="e">
        <f xml:space="preserve"> (N30+P30+R30+T30+V30+N32+P32+R32+T32+V32+N34+P34+R34+T34+V34+N36+P36+R36+T36+V36)/(O30+Q30+S30+U30+W30+O32+Q32+S32+U32+W32+O34+Q34+S34+U34+W34+O36+Q36+S36+U36+W36)</f>
        <v>#DIV/0!</v>
      </c>
      <c r="O22" s="320"/>
      <c r="P22" s="320"/>
      <c r="Q22" s="321"/>
      <c r="R22" s="188" t="e">
        <f>RANK(N22,$N$22:$N$26,0)</f>
        <v>#DIV/0!</v>
      </c>
      <c r="S22" s="322">
        <f>RANK(I22,$I$22:$I$26,0)</f>
        <v>1</v>
      </c>
      <c r="T22" s="322"/>
      <c r="U22" s="322"/>
      <c r="V22" s="322"/>
      <c r="W22" s="323"/>
    </row>
    <row r="23" spans="1:23" ht="21" thickBot="1" x14ac:dyDescent="0.35">
      <c r="A23" s="237">
        <v>2</v>
      </c>
      <c r="B23" s="238"/>
      <c r="C23" s="239"/>
      <c r="D23" s="269" t="s">
        <v>290</v>
      </c>
      <c r="E23" s="270"/>
      <c r="F23" s="270"/>
      <c r="G23" s="270"/>
      <c r="H23" s="270"/>
      <c r="I23" s="189">
        <f xml:space="preserve"> L28+L31+M35+M36</f>
        <v>4</v>
      </c>
      <c r="J23" s="329">
        <f xml:space="preserve"> (J28-K28) + (J31-K31)+(K35-J35)+(K36-J36)</f>
        <v>0</v>
      </c>
      <c r="K23" s="330"/>
      <c r="L23" s="330"/>
      <c r="M23" s="187">
        <f xml:space="preserve"> RANK(J23,$J$22:$J$26,0)</f>
        <v>1</v>
      </c>
      <c r="N23" s="326" t="e">
        <f xml:space="preserve"> (N28+P28+R28+T28+V28+N31+P31+R31+T31+V31+O35+Q35+S35+U35+W35+O36+Q36+S36+U36+W36)/(O28+Q28+S28+U28+W28+O31+Q31+S31+U31+W31+N35+P35+R35+T35+V35+N36+P36+R36+T36+V36)</f>
        <v>#DIV/0!</v>
      </c>
      <c r="O23" s="327"/>
      <c r="P23" s="327"/>
      <c r="Q23" s="328"/>
      <c r="R23" s="188" t="e">
        <f>RANK(N23,$N$22:$N$26,0)</f>
        <v>#DIV/0!</v>
      </c>
      <c r="S23" s="322">
        <f>RANK(I23,$I$22:$I$26,0)</f>
        <v>1</v>
      </c>
      <c r="T23" s="322"/>
      <c r="U23" s="322"/>
      <c r="V23" s="322"/>
      <c r="W23" s="323"/>
    </row>
    <row r="24" spans="1:23" ht="21" thickBot="1" x14ac:dyDescent="0.35">
      <c r="A24" s="237">
        <v>3</v>
      </c>
      <c r="B24" s="238"/>
      <c r="C24" s="239"/>
      <c r="D24" s="269" t="s">
        <v>292</v>
      </c>
      <c r="E24" s="270"/>
      <c r="F24" s="270"/>
      <c r="G24" s="270"/>
      <c r="H24" s="270"/>
      <c r="I24" s="190">
        <f xml:space="preserve"> L29+M31+M33+M34</f>
        <v>4</v>
      </c>
      <c r="J24" s="324">
        <f xml:space="preserve"> (J29-K29) + (K31-J31)+(K33-J33)+(K34-J34)</f>
        <v>0</v>
      </c>
      <c r="K24" s="325"/>
      <c r="L24" s="325"/>
      <c r="M24" s="187">
        <f xml:space="preserve"> RANK(J24,$J$22:$J$26,0)</f>
        <v>1</v>
      </c>
      <c r="N24" s="326" t="e">
        <f xml:space="preserve"> (N29+P29+R29+T29+V29+O31+Q31+S31+U31+W31+O33+Q33+S33+U33+W33+O34+Q34+S34+U34+W34)/(O29+Q29+S29+U29+W29+N31+P31+R31+T31+V31+N33+P33+R33+T33+V33+N34+P34+R34+T34+V34)</f>
        <v>#DIV/0!</v>
      </c>
      <c r="O24" s="327"/>
      <c r="P24" s="327"/>
      <c r="Q24" s="328"/>
      <c r="R24" s="188" t="e">
        <f>RANK(N24,$N$22:$N$26,0)</f>
        <v>#DIV/0!</v>
      </c>
      <c r="S24" s="322">
        <f>RANK(I24,$I$22:$I$26,0)</f>
        <v>1</v>
      </c>
      <c r="T24" s="322"/>
      <c r="U24" s="322"/>
      <c r="V24" s="322"/>
      <c r="W24" s="323"/>
    </row>
    <row r="25" spans="1:23" ht="21" thickBot="1" x14ac:dyDescent="0.35">
      <c r="A25" s="237">
        <v>4</v>
      </c>
      <c r="B25" s="238"/>
      <c r="C25" s="239"/>
      <c r="D25" s="269" t="s">
        <v>291</v>
      </c>
      <c r="E25" s="270"/>
      <c r="F25" s="270"/>
      <c r="G25" s="270"/>
      <c r="H25" s="270"/>
      <c r="I25" s="189">
        <f>L35+L37+M29+M32</f>
        <v>4</v>
      </c>
      <c r="J25" s="329">
        <f>(J35-K35)+(J37-K37)+(K29-J29)+(K32-J32)</f>
        <v>0</v>
      </c>
      <c r="K25" s="330"/>
      <c r="L25" s="330"/>
      <c r="M25" s="187">
        <f xml:space="preserve"> RANK(J25,$J$22:$J$26,0)</f>
        <v>1</v>
      </c>
      <c r="N25" s="326" t="e">
        <f xml:space="preserve"> (N35+P35+R35+T35+V35+N37+P37+R37+T37+V37+O29+Q29+S29+U29+W29+O32+Q32+S32+U32+W32)/(O35+Q35+S35+U35+W35+O37+Q37+S37+U37+W37+N29+P29+R29+T29+V29+N32+P32+R32+T32+V32)</f>
        <v>#DIV/0!</v>
      </c>
      <c r="O25" s="327"/>
      <c r="P25" s="327"/>
      <c r="Q25" s="328"/>
      <c r="R25" s="188" t="e">
        <f>RANK(N25,$N$22:$N$26,0)</f>
        <v>#DIV/0!</v>
      </c>
      <c r="S25" s="322">
        <f>RANK(I25,$I$22:$I$26,0)</f>
        <v>1</v>
      </c>
      <c r="T25" s="322"/>
      <c r="U25" s="322"/>
      <c r="V25" s="322"/>
      <c r="W25" s="323"/>
    </row>
    <row r="26" spans="1:23" ht="21" thickBot="1" x14ac:dyDescent="0.35">
      <c r="A26" s="248">
        <v>5</v>
      </c>
      <c r="B26" s="249"/>
      <c r="C26" s="250"/>
      <c r="D26" s="251" t="s">
        <v>293</v>
      </c>
      <c r="E26" s="252"/>
      <c r="F26" s="252"/>
      <c r="G26" s="252"/>
      <c r="H26" s="252"/>
      <c r="I26" s="168">
        <f>L33+M28+M30+M37</f>
        <v>4</v>
      </c>
      <c r="J26" s="310">
        <f xml:space="preserve"> (J33-K33) + (K28-J28)+(K30-J30)+(K37-J37)</f>
        <v>0</v>
      </c>
      <c r="K26" s="311"/>
      <c r="L26" s="311"/>
      <c r="M26" s="187">
        <f xml:space="preserve"> RANK(J26,$J$22:$J$26,0)</f>
        <v>1</v>
      </c>
      <c r="N26" s="326" t="e">
        <f xml:space="preserve"> (N33+P33+R33+T33+V33+O28+Q28+S28+U28+W28+O30+Q30+S30+U30+W30+O37+Q37+S37+U37+W37)/(O33+Q33+S33+U33+W33+N28+P28+R28+T28+V28+N30+P30+R30+T30+V30+N37+P37+R37+T37+V37)</f>
        <v>#DIV/0!</v>
      </c>
      <c r="O26" s="327"/>
      <c r="P26" s="327"/>
      <c r="Q26" s="328"/>
      <c r="R26" s="188" t="e">
        <f>RANK(N26,$N$22:$N$26,0)</f>
        <v>#DIV/0!</v>
      </c>
      <c r="S26" s="322">
        <f>RANK(I26,$I$22:$I$26,0)</f>
        <v>1</v>
      </c>
      <c r="T26" s="322"/>
      <c r="U26" s="322"/>
      <c r="V26" s="322"/>
      <c r="W26" s="323"/>
    </row>
    <row r="27" spans="1:23" x14ac:dyDescent="0.25">
      <c r="A27" s="278" t="s">
        <v>221</v>
      </c>
      <c r="B27" s="279"/>
      <c r="C27" s="293"/>
      <c r="D27" s="306"/>
      <c r="E27" s="279"/>
      <c r="F27" s="293"/>
      <c r="G27" s="157" t="s">
        <v>222</v>
      </c>
      <c r="H27" s="157" t="s">
        <v>223</v>
      </c>
      <c r="I27" s="157" t="s">
        <v>239</v>
      </c>
      <c r="J27" s="278" t="s">
        <v>279</v>
      </c>
      <c r="K27" s="307"/>
      <c r="L27" s="279" t="s">
        <v>278</v>
      </c>
      <c r="M27" s="279"/>
      <c r="N27" s="308" t="s">
        <v>231</v>
      </c>
      <c r="O27" s="309"/>
      <c r="P27" s="303" t="s">
        <v>232</v>
      </c>
      <c r="Q27" s="303"/>
      <c r="R27" s="304" t="s">
        <v>233</v>
      </c>
      <c r="S27" s="303"/>
      <c r="T27" s="304" t="s">
        <v>234</v>
      </c>
      <c r="U27" s="305"/>
      <c r="V27" s="303" t="s">
        <v>235</v>
      </c>
      <c r="W27" s="305"/>
    </row>
    <row r="28" spans="1:23" x14ac:dyDescent="0.25">
      <c r="A28" s="42">
        <v>2</v>
      </c>
      <c r="B28" s="19" t="s">
        <v>217</v>
      </c>
      <c r="C28" s="43">
        <v>5</v>
      </c>
      <c r="D28" s="103" t="str">
        <f>VLOOKUP(A28,$A$22:$E$26,4,0)</f>
        <v xml:space="preserve"> Trương Hồng Trình + Phan Ngọc Hoàng (KT)</v>
      </c>
      <c r="E28" s="104" t="s">
        <v>217</v>
      </c>
      <c r="F28" s="103" t="str">
        <f t="shared" ref="F28:F37" si="6">VLOOKUP(C28,$A$22:$E$26,4,0)</f>
        <v>Nguyễn Văn Thôi + Lê Văn Huy (SPKT)</v>
      </c>
      <c r="G28" s="29" t="s">
        <v>296</v>
      </c>
      <c r="H28" s="115" t="s">
        <v>295</v>
      </c>
      <c r="I28" s="155">
        <v>1</v>
      </c>
      <c r="J28" s="191">
        <f t="shared" ref="J28:J37" si="7" xml:space="preserve"> IF(N28&gt;O28,1,0)+IF(P28&gt;Q28,1,0)+IF(R28&gt;S28,1,0)+IF(T28&gt;U28,1,0)+IF(V28&gt;W28,1,0)</f>
        <v>0</v>
      </c>
      <c r="K28" s="192">
        <f t="shared" ref="K28:K37" si="8" xml:space="preserve"> IF(O28&gt;N28,1,0)+IF(Q28&gt;P28,1,0)+IF(S28&gt;R28,1,0)+IF(U28&gt;T28,1,0)+IF(W28&gt;V28,1,0)</f>
        <v>0</v>
      </c>
      <c r="L28" s="193">
        <f t="shared" ref="L28:M35" si="9">IF(J28&gt;K28,2,1)</f>
        <v>1</v>
      </c>
      <c r="M28" s="193">
        <f t="shared" si="9"/>
        <v>1</v>
      </c>
      <c r="N28" s="191"/>
      <c r="O28" s="192"/>
      <c r="P28" s="194"/>
      <c r="Q28" s="194"/>
      <c r="R28" s="191"/>
      <c r="S28" s="194"/>
      <c r="T28" s="191"/>
      <c r="U28" s="192"/>
      <c r="V28" s="194"/>
      <c r="W28" s="192"/>
    </row>
    <row r="29" spans="1:23" x14ac:dyDescent="0.25">
      <c r="A29" s="42">
        <v>3</v>
      </c>
      <c r="B29" s="19" t="s">
        <v>217</v>
      </c>
      <c r="C29" s="43">
        <v>4</v>
      </c>
      <c r="D29" s="103" t="str">
        <f t="shared" ref="D29:D36" si="10">VLOOKUP(A29,$A$22:$E$26,4,0)</f>
        <v>Trần Văn Nam + Nguyễn Đức Hùng (CQ)</v>
      </c>
      <c r="E29" s="30" t="s">
        <v>217</v>
      </c>
      <c r="F29" s="103" t="str">
        <f t="shared" si="6"/>
        <v>Lưu Trang +  Lê Viết Chung (SP)</v>
      </c>
      <c r="G29" s="29" t="s">
        <v>296</v>
      </c>
      <c r="H29" s="115" t="s">
        <v>295</v>
      </c>
      <c r="I29" s="155">
        <v>2</v>
      </c>
      <c r="J29" s="195">
        <f t="shared" si="7"/>
        <v>0</v>
      </c>
      <c r="K29" s="196">
        <f t="shared" si="8"/>
        <v>0</v>
      </c>
      <c r="L29" s="193">
        <f t="shared" si="9"/>
        <v>1</v>
      </c>
      <c r="M29" s="193">
        <f t="shared" si="9"/>
        <v>1</v>
      </c>
      <c r="N29" s="195"/>
      <c r="O29" s="196"/>
      <c r="P29" s="194"/>
      <c r="Q29" s="194"/>
      <c r="R29" s="191"/>
      <c r="S29" s="194"/>
      <c r="T29" s="197"/>
      <c r="U29" s="198"/>
      <c r="V29" s="194"/>
      <c r="W29" s="192"/>
    </row>
    <row r="30" spans="1:23" x14ac:dyDescent="0.25">
      <c r="A30" s="42">
        <v>1</v>
      </c>
      <c r="B30" s="19" t="s">
        <v>217</v>
      </c>
      <c r="C30" s="43">
        <v>5</v>
      </c>
      <c r="D30" s="103" t="str">
        <f t="shared" si="10"/>
        <v>Phạm Duy Vũ+ Lê Khánh Toàn (BK)</v>
      </c>
      <c r="E30" s="30" t="s">
        <v>217</v>
      </c>
      <c r="F30" s="103" t="str">
        <f t="shared" si="6"/>
        <v>Nguyễn Văn Thôi + Lê Văn Huy (SPKT)</v>
      </c>
      <c r="G30" s="29" t="s">
        <v>305</v>
      </c>
      <c r="H30" s="115" t="s">
        <v>295</v>
      </c>
      <c r="I30" s="155">
        <v>1</v>
      </c>
      <c r="J30" s="191">
        <f t="shared" si="7"/>
        <v>0</v>
      </c>
      <c r="K30" s="192">
        <f t="shared" si="8"/>
        <v>0</v>
      </c>
      <c r="L30" s="193">
        <f t="shared" si="9"/>
        <v>1</v>
      </c>
      <c r="M30" s="193">
        <f t="shared" si="9"/>
        <v>1</v>
      </c>
      <c r="N30" s="195"/>
      <c r="O30" s="196"/>
      <c r="P30" s="194"/>
      <c r="Q30" s="194"/>
      <c r="R30" s="191"/>
      <c r="S30" s="194"/>
      <c r="T30" s="191"/>
      <c r="U30" s="192"/>
      <c r="V30" s="194"/>
      <c r="W30" s="192"/>
    </row>
    <row r="31" spans="1:23" x14ac:dyDescent="0.25">
      <c r="A31" s="42">
        <v>2</v>
      </c>
      <c r="B31" s="19" t="s">
        <v>217</v>
      </c>
      <c r="C31" s="43">
        <v>3</v>
      </c>
      <c r="D31" s="103" t="str">
        <f t="shared" si="10"/>
        <v xml:space="preserve"> Trương Hồng Trình + Phan Ngọc Hoàng (KT)</v>
      </c>
      <c r="E31" s="30" t="s">
        <v>217</v>
      </c>
      <c r="F31" s="103" t="str">
        <f t="shared" si="6"/>
        <v>Trần Văn Nam + Nguyễn Đức Hùng (CQ)</v>
      </c>
      <c r="G31" s="29" t="s">
        <v>305</v>
      </c>
      <c r="H31" s="115" t="s">
        <v>295</v>
      </c>
      <c r="I31" s="155">
        <v>2</v>
      </c>
      <c r="J31" s="191">
        <f t="shared" si="7"/>
        <v>0</v>
      </c>
      <c r="K31" s="192">
        <f t="shared" si="8"/>
        <v>0</v>
      </c>
      <c r="L31" s="193">
        <f t="shared" si="9"/>
        <v>1</v>
      </c>
      <c r="M31" s="193">
        <f t="shared" si="9"/>
        <v>1</v>
      </c>
      <c r="N31" s="195"/>
      <c r="O31" s="196"/>
      <c r="P31" s="194"/>
      <c r="Q31" s="194"/>
      <c r="R31" s="191"/>
      <c r="S31" s="194"/>
      <c r="T31" s="191"/>
      <c r="U31" s="192"/>
      <c r="V31" s="194"/>
      <c r="W31" s="192"/>
    </row>
    <row r="32" spans="1:23" x14ac:dyDescent="0.25">
      <c r="A32" s="42">
        <v>1</v>
      </c>
      <c r="B32" s="19" t="s">
        <v>217</v>
      </c>
      <c r="C32" s="43">
        <v>4</v>
      </c>
      <c r="D32" s="103" t="str">
        <f t="shared" si="10"/>
        <v>Phạm Duy Vũ+ Lê Khánh Toàn (BK)</v>
      </c>
      <c r="E32" s="30" t="s">
        <v>217</v>
      </c>
      <c r="F32" s="103" t="str">
        <f t="shared" si="6"/>
        <v>Lưu Trang +  Lê Viết Chung (SP)</v>
      </c>
      <c r="G32" s="29" t="s">
        <v>308</v>
      </c>
      <c r="H32" s="115" t="s">
        <v>295</v>
      </c>
      <c r="I32" s="155">
        <v>1</v>
      </c>
      <c r="J32" s="191">
        <f t="shared" si="7"/>
        <v>0</v>
      </c>
      <c r="K32" s="192">
        <f t="shared" si="8"/>
        <v>0</v>
      </c>
      <c r="L32" s="193">
        <f t="shared" si="9"/>
        <v>1</v>
      </c>
      <c r="M32" s="193">
        <f t="shared" si="9"/>
        <v>1</v>
      </c>
      <c r="N32" s="195"/>
      <c r="O32" s="196"/>
      <c r="P32" s="194"/>
      <c r="Q32" s="194"/>
      <c r="R32" s="191"/>
      <c r="S32" s="194"/>
      <c r="T32" s="191"/>
      <c r="U32" s="192"/>
      <c r="V32" s="194"/>
      <c r="W32" s="192"/>
    </row>
    <row r="33" spans="1:28" x14ac:dyDescent="0.25">
      <c r="A33" s="42">
        <v>5</v>
      </c>
      <c r="B33" s="19" t="s">
        <v>217</v>
      </c>
      <c r="C33" s="43">
        <v>3</v>
      </c>
      <c r="D33" s="103" t="str">
        <f t="shared" si="10"/>
        <v>Nguyễn Văn Thôi + Lê Văn Huy (SPKT)</v>
      </c>
      <c r="E33" s="30" t="s">
        <v>217</v>
      </c>
      <c r="F33" s="103" t="str">
        <f t="shared" si="6"/>
        <v>Trần Văn Nam + Nguyễn Đức Hùng (CQ)</v>
      </c>
      <c r="G33" s="29" t="s">
        <v>308</v>
      </c>
      <c r="H33" s="115" t="s">
        <v>295</v>
      </c>
      <c r="I33" s="155">
        <v>2</v>
      </c>
      <c r="J33" s="191">
        <f t="shared" si="7"/>
        <v>0</v>
      </c>
      <c r="K33" s="192">
        <f t="shared" si="8"/>
        <v>0</v>
      </c>
      <c r="L33" s="193">
        <f t="shared" si="9"/>
        <v>1</v>
      </c>
      <c r="M33" s="193">
        <f t="shared" si="9"/>
        <v>1</v>
      </c>
      <c r="N33" s="195"/>
      <c r="O33" s="196"/>
      <c r="P33" s="194"/>
      <c r="Q33" s="194"/>
      <c r="R33" s="191"/>
      <c r="S33" s="194"/>
      <c r="T33" s="197"/>
      <c r="U33" s="198"/>
      <c r="V33" s="194"/>
      <c r="W33" s="192"/>
    </row>
    <row r="34" spans="1:28" x14ac:dyDescent="0.25">
      <c r="A34" s="42">
        <v>1</v>
      </c>
      <c r="B34" s="19" t="s">
        <v>217</v>
      </c>
      <c r="C34" s="43">
        <v>3</v>
      </c>
      <c r="D34" s="103" t="str">
        <f t="shared" si="10"/>
        <v>Phạm Duy Vũ+ Lê Khánh Toàn (BK)</v>
      </c>
      <c r="E34" s="30" t="s">
        <v>217</v>
      </c>
      <c r="F34" s="103" t="str">
        <f t="shared" si="6"/>
        <v>Trần Văn Nam + Nguyễn Đức Hùng (CQ)</v>
      </c>
      <c r="G34" s="29" t="s">
        <v>310</v>
      </c>
      <c r="H34" s="115" t="s">
        <v>295</v>
      </c>
      <c r="I34" s="155">
        <v>1</v>
      </c>
      <c r="J34" s="199">
        <f t="shared" si="7"/>
        <v>0</v>
      </c>
      <c r="K34" s="200">
        <f t="shared" si="8"/>
        <v>0</v>
      </c>
      <c r="L34" s="193">
        <f t="shared" si="9"/>
        <v>1</v>
      </c>
      <c r="M34" s="193">
        <f t="shared" si="9"/>
        <v>1</v>
      </c>
      <c r="N34" s="195"/>
      <c r="O34" s="196"/>
      <c r="P34" s="194"/>
      <c r="Q34" s="194"/>
      <c r="R34" s="191"/>
      <c r="S34" s="194"/>
      <c r="T34" s="191"/>
      <c r="U34" s="192"/>
      <c r="V34" s="194"/>
      <c r="W34" s="192"/>
    </row>
    <row r="35" spans="1:28" x14ac:dyDescent="0.25">
      <c r="A35" s="42">
        <v>4</v>
      </c>
      <c r="B35" s="19" t="s">
        <v>217</v>
      </c>
      <c r="C35" s="43">
        <v>2</v>
      </c>
      <c r="D35" s="103" t="str">
        <f t="shared" si="10"/>
        <v>Lưu Trang +  Lê Viết Chung (SP)</v>
      </c>
      <c r="E35" s="30" t="s">
        <v>217</v>
      </c>
      <c r="F35" s="103" t="str">
        <f t="shared" si="6"/>
        <v xml:space="preserve"> Trương Hồng Trình + Phan Ngọc Hoàng (KT)</v>
      </c>
      <c r="G35" s="29" t="s">
        <v>310</v>
      </c>
      <c r="H35" s="115" t="s">
        <v>295</v>
      </c>
      <c r="I35" s="155">
        <v>2</v>
      </c>
      <c r="J35" s="191">
        <f t="shared" si="7"/>
        <v>0</v>
      </c>
      <c r="K35" s="192">
        <f t="shared" si="8"/>
        <v>0</v>
      </c>
      <c r="L35" s="193">
        <f t="shared" si="9"/>
        <v>1</v>
      </c>
      <c r="M35" s="193">
        <f t="shared" si="9"/>
        <v>1</v>
      </c>
      <c r="N35" s="195"/>
      <c r="O35" s="196"/>
      <c r="P35" s="194"/>
      <c r="Q35" s="194"/>
      <c r="R35" s="191"/>
      <c r="S35" s="194"/>
      <c r="T35" s="191"/>
      <c r="U35" s="192"/>
      <c r="V35" s="194"/>
      <c r="W35" s="192"/>
    </row>
    <row r="36" spans="1:28" x14ac:dyDescent="0.25">
      <c r="A36" s="42">
        <v>1</v>
      </c>
      <c r="B36" s="19" t="s">
        <v>217</v>
      </c>
      <c r="C36" s="43">
        <v>2</v>
      </c>
      <c r="D36" s="103" t="str">
        <f t="shared" si="10"/>
        <v>Phạm Duy Vũ+ Lê Khánh Toàn (BK)</v>
      </c>
      <c r="E36" s="105" t="s">
        <v>217</v>
      </c>
      <c r="F36" s="103" t="str">
        <f t="shared" si="6"/>
        <v xml:space="preserve"> Trương Hồng Trình + Phan Ngọc Hoàng (KT)</v>
      </c>
      <c r="G36" s="29" t="s">
        <v>320</v>
      </c>
      <c r="H36" s="115" t="s">
        <v>318</v>
      </c>
      <c r="I36" s="155">
        <v>1</v>
      </c>
      <c r="J36" s="191">
        <f t="shared" si="7"/>
        <v>0</v>
      </c>
      <c r="K36" s="192">
        <f t="shared" si="8"/>
        <v>0</v>
      </c>
      <c r="L36" s="193">
        <f t="shared" ref="L36:L37" si="11">IF(J36&gt;K36,2,1)</f>
        <v>1</v>
      </c>
      <c r="M36" s="193">
        <f t="shared" ref="M36:M37" si="12">IF(K36&gt;L36,2,1)</f>
        <v>1</v>
      </c>
      <c r="N36" s="195"/>
      <c r="O36" s="196"/>
      <c r="P36" s="194"/>
      <c r="Q36" s="194"/>
      <c r="R36" s="191"/>
      <c r="S36" s="194"/>
      <c r="T36" s="197"/>
      <c r="U36" s="198"/>
      <c r="V36" s="194"/>
      <c r="W36" s="192"/>
    </row>
    <row r="37" spans="1:28" ht="16.5" thickBot="1" x14ac:dyDescent="0.3">
      <c r="A37" s="44">
        <v>4</v>
      </c>
      <c r="B37" s="22" t="s">
        <v>217</v>
      </c>
      <c r="C37" s="45">
        <v>5</v>
      </c>
      <c r="D37" s="23" t="str">
        <f>VLOOKUP(A37,$A$22:$E$26,4,0)</f>
        <v>Lưu Trang +  Lê Viết Chung (SP)</v>
      </c>
      <c r="E37" s="24" t="s">
        <v>217</v>
      </c>
      <c r="F37" s="23" t="str">
        <f t="shared" si="6"/>
        <v>Nguyễn Văn Thôi + Lê Văn Huy (SPKT)</v>
      </c>
      <c r="G37" s="27" t="s">
        <v>320</v>
      </c>
      <c r="H37" s="116" t="s">
        <v>318</v>
      </c>
      <c r="I37" s="156">
        <v>2</v>
      </c>
      <c r="J37" s="201">
        <f t="shared" si="7"/>
        <v>0</v>
      </c>
      <c r="K37" s="202">
        <f t="shared" si="8"/>
        <v>0</v>
      </c>
      <c r="L37" s="203">
        <f t="shared" si="11"/>
        <v>1</v>
      </c>
      <c r="M37" s="204">
        <f t="shared" si="12"/>
        <v>1</v>
      </c>
      <c r="N37" s="201"/>
      <c r="O37" s="202"/>
      <c r="P37" s="205"/>
      <c r="Q37" s="205"/>
      <c r="R37" s="201"/>
      <c r="S37" s="205"/>
      <c r="T37" s="201"/>
      <c r="U37" s="202"/>
      <c r="V37" s="205"/>
      <c r="W37" s="202"/>
    </row>
    <row r="38" spans="1:28" ht="20.25" x14ac:dyDescent="0.3">
      <c r="F38" s="84"/>
      <c r="G38" s="84"/>
      <c r="H38" s="84"/>
      <c r="I38" s="84"/>
    </row>
    <row r="39" spans="1:28" x14ac:dyDescent="0.25">
      <c r="A39" s="232" t="s">
        <v>331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146"/>
      <c r="Y39" s="146"/>
      <c r="Z39" s="146"/>
      <c r="AA39" s="146"/>
      <c r="AB39" s="146"/>
    </row>
    <row r="40" spans="1:28" x14ac:dyDescent="0.25">
      <c r="A40" s="233" t="s">
        <v>330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147"/>
      <c r="Y40" s="147"/>
      <c r="Z40" s="147"/>
      <c r="AA40" s="147"/>
      <c r="AB40" s="147"/>
    </row>
    <row r="41" spans="1:28" ht="20.25" x14ac:dyDescent="0.3">
      <c r="F41" s="84"/>
      <c r="G41" s="84"/>
      <c r="H41" s="84"/>
      <c r="I41" s="84"/>
    </row>
    <row r="42" spans="1:28" ht="20.25" x14ac:dyDescent="0.3">
      <c r="F42" s="84"/>
      <c r="G42" s="84"/>
      <c r="H42" s="84"/>
      <c r="I42" s="84"/>
    </row>
    <row r="43" spans="1:28" ht="20.25" x14ac:dyDescent="0.3">
      <c r="F43" s="84"/>
      <c r="G43" s="84"/>
      <c r="H43" s="84"/>
      <c r="I43" s="84"/>
    </row>
    <row r="44" spans="1:28" ht="20.25" x14ac:dyDescent="0.3">
      <c r="F44" s="84"/>
      <c r="G44" s="84"/>
      <c r="H44" s="84"/>
      <c r="I44" s="84"/>
    </row>
    <row r="45" spans="1:28" ht="20.25" x14ac:dyDescent="0.3">
      <c r="F45" s="84"/>
      <c r="G45" s="84"/>
      <c r="H45" s="84"/>
      <c r="I45" s="84"/>
    </row>
    <row r="46" spans="1:28" ht="20.25" x14ac:dyDescent="0.3">
      <c r="F46" s="84"/>
      <c r="G46" s="84"/>
      <c r="H46" s="84"/>
      <c r="I46" s="84"/>
    </row>
    <row r="47" spans="1:28" ht="20.25" x14ac:dyDescent="0.3">
      <c r="F47" s="84"/>
      <c r="G47" s="84"/>
      <c r="H47" s="84"/>
      <c r="I47" s="84"/>
    </row>
    <row r="48" spans="1:28" ht="20.25" x14ac:dyDescent="0.3">
      <c r="F48" s="84"/>
      <c r="G48" s="84"/>
      <c r="H48" s="84"/>
      <c r="I48" s="84"/>
    </row>
    <row r="49" spans="3:9" ht="20.25" x14ac:dyDescent="0.3">
      <c r="F49" s="84"/>
      <c r="G49" s="84"/>
      <c r="H49" s="84"/>
      <c r="I49" s="84"/>
    </row>
    <row r="50" spans="3:9" ht="20.25" x14ac:dyDescent="0.3">
      <c r="F50" s="84"/>
      <c r="G50" s="84"/>
      <c r="H50" s="84"/>
      <c r="I50" s="84"/>
    </row>
    <row r="51" spans="3:9" ht="20.25" x14ac:dyDescent="0.3">
      <c r="F51" s="84"/>
      <c r="G51" s="84"/>
      <c r="H51" s="84"/>
      <c r="I51" s="84"/>
    </row>
    <row r="52" spans="3:9" ht="20.25" x14ac:dyDescent="0.3">
      <c r="F52" s="84"/>
      <c r="G52" s="84"/>
      <c r="H52" s="84"/>
      <c r="I52" s="84"/>
    </row>
    <row r="53" spans="3:9" ht="20.25" x14ac:dyDescent="0.3">
      <c r="F53" s="84"/>
      <c r="G53" s="84"/>
      <c r="H53" s="84"/>
      <c r="I53" s="84"/>
    </row>
    <row r="54" spans="3:9" ht="20.25" x14ac:dyDescent="0.3">
      <c r="F54" s="84"/>
      <c r="G54" s="84"/>
      <c r="H54" s="84"/>
      <c r="I54" s="84"/>
    </row>
    <row r="55" spans="3:9" ht="20.25" x14ac:dyDescent="0.3">
      <c r="F55" s="84"/>
      <c r="G55" s="84"/>
      <c r="H55" s="84"/>
      <c r="I55" s="84"/>
    </row>
    <row r="56" spans="3:9" ht="20.25" x14ac:dyDescent="0.3">
      <c r="F56" s="84"/>
      <c r="G56" s="84"/>
      <c r="H56" s="84"/>
      <c r="I56" s="84"/>
    </row>
    <row r="57" spans="3:9" ht="20.25" x14ac:dyDescent="0.3">
      <c r="F57" s="84"/>
      <c r="G57" s="84"/>
      <c r="H57" s="84"/>
      <c r="I57" s="84"/>
    </row>
    <row r="58" spans="3:9" ht="20.25" x14ac:dyDescent="0.3">
      <c r="F58" s="84"/>
      <c r="G58" s="84"/>
      <c r="H58" s="84"/>
      <c r="I58" s="84"/>
    </row>
    <row r="59" spans="3:9" ht="20.25" x14ac:dyDescent="0.3">
      <c r="F59" s="84"/>
      <c r="G59" s="84"/>
      <c r="H59" s="84"/>
      <c r="I59" s="84"/>
    </row>
    <row r="60" spans="3:9" ht="20.25" x14ac:dyDescent="0.3">
      <c r="F60" s="84"/>
      <c r="G60" s="84"/>
      <c r="H60" s="84"/>
      <c r="I60" s="84"/>
    </row>
    <row r="64" spans="3:9" x14ac:dyDescent="0.25">
      <c r="C64" t="s">
        <v>212</v>
      </c>
      <c r="D64" t="s">
        <v>213</v>
      </c>
    </row>
    <row r="65" spans="1:25" x14ac:dyDescent="0.25">
      <c r="A65">
        <v>1</v>
      </c>
      <c r="B65" t="s">
        <v>208</v>
      </c>
      <c r="C65">
        <v>1</v>
      </c>
      <c r="D65">
        <v>1</v>
      </c>
    </row>
    <row r="66" spans="1:25" x14ac:dyDescent="0.25">
      <c r="A66">
        <v>2</v>
      </c>
      <c r="B66" t="s">
        <v>178</v>
      </c>
      <c r="C66">
        <v>2</v>
      </c>
      <c r="D66">
        <v>2</v>
      </c>
    </row>
    <row r="67" spans="1:25" x14ac:dyDescent="0.25">
      <c r="A67">
        <v>3</v>
      </c>
      <c r="B67" t="s">
        <v>209</v>
      </c>
      <c r="C67">
        <v>3</v>
      </c>
      <c r="D67">
        <v>3</v>
      </c>
    </row>
    <row r="68" spans="1:25" x14ac:dyDescent="0.25">
      <c r="C68">
        <v>4</v>
      </c>
      <c r="D68">
        <v>4</v>
      </c>
    </row>
    <row r="69" spans="1:25" x14ac:dyDescent="0.25">
      <c r="A69">
        <v>4</v>
      </c>
      <c r="B69" t="s">
        <v>174</v>
      </c>
      <c r="C69">
        <v>5</v>
      </c>
      <c r="D69">
        <v>5</v>
      </c>
    </row>
    <row r="70" spans="1:25" ht="16.5" thickBot="1" x14ac:dyDescent="0.3">
      <c r="A70">
        <v>5</v>
      </c>
      <c r="B70" t="s">
        <v>173</v>
      </c>
    </row>
    <row r="71" spans="1:25" ht="19.5" thickBot="1" x14ac:dyDescent="0.35">
      <c r="A71">
        <v>6</v>
      </c>
      <c r="B71" t="s">
        <v>210</v>
      </c>
      <c r="C71" s="278" t="s">
        <v>218</v>
      </c>
      <c r="D71" s="279"/>
      <c r="E71" s="279"/>
      <c r="F71" s="280" t="s">
        <v>219</v>
      </c>
      <c r="G71" s="281"/>
      <c r="H71" s="281"/>
      <c r="I71" s="281"/>
      <c r="J71" s="282"/>
      <c r="K71" s="72" t="s">
        <v>220</v>
      </c>
      <c r="L71" s="283" t="s">
        <v>240</v>
      </c>
      <c r="M71" s="283"/>
      <c r="N71" s="283"/>
      <c r="O71" s="284"/>
      <c r="P71" s="285" t="s">
        <v>242</v>
      </c>
      <c r="Q71" s="283"/>
      <c r="R71" s="283"/>
      <c r="S71" s="283"/>
      <c r="T71" s="284"/>
      <c r="U71" s="285" t="s">
        <v>237</v>
      </c>
      <c r="V71" s="283"/>
      <c r="W71" s="283"/>
      <c r="X71" s="283"/>
      <c r="Y71" s="302"/>
    </row>
    <row r="72" spans="1:25" ht="20.25" x14ac:dyDescent="0.3">
      <c r="C72" s="237">
        <v>1</v>
      </c>
      <c r="D72" s="238"/>
      <c r="E72" s="239"/>
      <c r="F72" s="258" t="s">
        <v>274</v>
      </c>
      <c r="G72" s="259"/>
      <c r="H72" s="259"/>
      <c r="I72" s="259"/>
      <c r="J72" s="259"/>
      <c r="K72" s="73">
        <f xml:space="preserve"> N82+N83</f>
        <v>2</v>
      </c>
      <c r="L72" s="260">
        <f xml:space="preserve"> (L82-M82) + (L83-M83)</f>
        <v>0</v>
      </c>
      <c r="M72" s="260"/>
      <c r="N72" s="260"/>
      <c r="O72" s="51" t="e">
        <f xml:space="preserve"> RANK(L72,$J$87:$J$89,0)</f>
        <v>#N/A</v>
      </c>
      <c r="P72" s="261" t="e">
        <f xml:space="preserve"> (P82+R82+T82+V82+X82+P83+R83+T83+V83+X83)/(Q82+S82+U82+W82+Y82+Q83+S83+U83+W83+Y83)</f>
        <v>#DIV/0!</v>
      </c>
      <c r="Q72" s="262"/>
      <c r="R72" s="262"/>
      <c r="S72" s="262"/>
      <c r="T72" s="54" t="e">
        <f>RANK(P72,$N$87:$N$89,0)</f>
        <v>#DIV/0!</v>
      </c>
      <c r="U72" s="263" t="e">
        <f>RANK(K72,$I$87:$I$89,0)</f>
        <v>#N/A</v>
      </c>
      <c r="V72" s="263"/>
      <c r="W72" s="263"/>
      <c r="X72" s="263"/>
      <c r="Y72" s="264"/>
    </row>
    <row r="73" spans="1:25" ht="20.25" x14ac:dyDescent="0.3">
      <c r="C73" s="237">
        <v>2</v>
      </c>
      <c r="D73" s="238"/>
      <c r="E73" s="239"/>
      <c r="F73" s="66"/>
      <c r="G73" s="67"/>
      <c r="H73" s="67"/>
      <c r="I73" s="67"/>
      <c r="J73" s="67"/>
      <c r="K73" s="86"/>
      <c r="L73" s="87"/>
      <c r="M73" s="87"/>
      <c r="N73" s="87"/>
      <c r="O73" s="88"/>
      <c r="P73" s="89"/>
      <c r="Q73" s="90"/>
      <c r="R73" s="90"/>
      <c r="S73" s="90"/>
      <c r="T73" s="91"/>
      <c r="U73" s="92"/>
      <c r="V73" s="92"/>
      <c r="W73" s="92"/>
      <c r="X73" s="92"/>
      <c r="Y73" s="93"/>
    </row>
    <row r="74" spans="1:25" ht="20.25" x14ac:dyDescent="0.3">
      <c r="A74">
        <v>7</v>
      </c>
      <c r="B74" t="s">
        <v>175</v>
      </c>
      <c r="C74" s="237">
        <v>3</v>
      </c>
      <c r="D74" s="238"/>
      <c r="E74" s="239"/>
      <c r="F74" s="258" t="s">
        <v>275</v>
      </c>
      <c r="G74" s="259"/>
      <c r="H74" s="259"/>
      <c r="I74" s="259"/>
      <c r="J74" s="265"/>
      <c r="K74" s="86"/>
      <c r="L74" s="87"/>
      <c r="M74" s="87"/>
      <c r="N74" s="87"/>
      <c r="O74" s="88"/>
      <c r="P74" s="89"/>
      <c r="Q74" s="90"/>
      <c r="R74" s="90"/>
      <c r="S74" s="90"/>
      <c r="T74" s="91"/>
      <c r="U74" s="92"/>
      <c r="V74" s="92"/>
      <c r="W74" s="92"/>
      <c r="X74" s="92"/>
      <c r="Y74" s="93"/>
    </row>
    <row r="75" spans="1:25" ht="20.25" x14ac:dyDescent="0.3">
      <c r="A75">
        <v>8</v>
      </c>
      <c r="B75" t="s">
        <v>176</v>
      </c>
      <c r="C75" s="237">
        <v>4</v>
      </c>
      <c r="D75" s="238"/>
      <c r="E75" s="239"/>
      <c r="F75" s="258" t="s">
        <v>276</v>
      </c>
      <c r="G75" s="259"/>
      <c r="H75" s="259"/>
      <c r="I75" s="259"/>
      <c r="J75" s="259"/>
      <c r="K75" s="74">
        <f>N78+O82</f>
        <v>2</v>
      </c>
      <c r="L75" s="266">
        <f>(L78-M78)+(M82-L82)</f>
        <v>0</v>
      </c>
      <c r="M75" s="266"/>
      <c r="N75" s="266"/>
      <c r="O75" s="52" t="e">
        <f xml:space="preserve"> RANK(L75,$J$87:$J$89,0)</f>
        <v>#N/A</v>
      </c>
      <c r="P75" s="267" t="e">
        <f xml:space="preserve"> (P78+R78+T78+V78+X78+Q82+S82+U82+W82+Y82)/(Q78+S78+U78+W78+Y78+P82+R82+T82+V82+X82)</f>
        <v>#DIV/0!</v>
      </c>
      <c r="Q75" s="268"/>
      <c r="R75" s="268"/>
      <c r="S75" s="268"/>
      <c r="T75" s="38" t="e">
        <f>RANK(P75,$N$87:$N$89,0)</f>
        <v>#DIV/0!</v>
      </c>
      <c r="U75" s="246" t="e">
        <f>RANK(K75,$I$87:$I$89,0)</f>
        <v>#N/A</v>
      </c>
      <c r="V75" s="246"/>
      <c r="W75" s="246"/>
      <c r="X75" s="246"/>
      <c r="Y75" s="247"/>
    </row>
    <row r="76" spans="1:25" ht="21" thickBot="1" x14ac:dyDescent="0.35">
      <c r="C76" s="248">
        <v>5</v>
      </c>
      <c r="D76" s="249"/>
      <c r="E76" s="250"/>
      <c r="F76" s="251" t="s">
        <v>277</v>
      </c>
      <c r="G76" s="252"/>
      <c r="H76" s="252"/>
      <c r="I76" s="252"/>
      <c r="J76" s="252"/>
      <c r="K76" s="75">
        <f>O78+O83</f>
        <v>2</v>
      </c>
      <c r="L76" s="253">
        <f xml:space="preserve"> (M78-L78) + (M83-L83)</f>
        <v>0</v>
      </c>
      <c r="M76" s="253"/>
      <c r="N76" s="253"/>
      <c r="O76" s="53" t="e">
        <f>RANK(L76,$J$87:$J$89,0)</f>
        <v>#N/A</v>
      </c>
      <c r="P76" s="254" t="e">
        <f xml:space="preserve"> (Q78+S78+U78+W78+Y78+Q83+S83+U83+W83+Y83)/(P78+R78+T78+V78+X78+P83+R83+T83+V83+X83)</f>
        <v>#DIV/0!</v>
      </c>
      <c r="Q76" s="255"/>
      <c r="R76" s="255"/>
      <c r="S76" s="255"/>
      <c r="T76" s="55" t="e">
        <f>+RANK(P76,$N$87:$N$89,0)</f>
        <v>#DIV/0!</v>
      </c>
      <c r="U76" s="256" t="e">
        <f>RANK(K76,$I$87:$I$89,0)</f>
        <v>#N/A</v>
      </c>
      <c r="V76" s="256"/>
      <c r="W76" s="256"/>
      <c r="X76" s="256"/>
      <c r="Y76" s="257"/>
    </row>
    <row r="77" spans="1:25" x14ac:dyDescent="0.25">
      <c r="A77">
        <v>9</v>
      </c>
      <c r="B77" t="s">
        <v>177</v>
      </c>
      <c r="C77" s="240" t="s">
        <v>221</v>
      </c>
      <c r="D77" s="241"/>
      <c r="E77" s="242"/>
      <c r="F77" s="68"/>
      <c r="G77" s="69"/>
      <c r="H77" s="70"/>
      <c r="I77" s="33" t="s">
        <v>222</v>
      </c>
      <c r="J77" s="33" t="s">
        <v>223</v>
      </c>
      <c r="K77" s="71" t="s">
        <v>239</v>
      </c>
      <c r="L77" s="240" t="s">
        <v>224</v>
      </c>
      <c r="M77" s="243"/>
      <c r="N77" s="241" t="s">
        <v>238</v>
      </c>
      <c r="O77" s="241"/>
      <c r="P77" s="244" t="s">
        <v>231</v>
      </c>
      <c r="Q77" s="245"/>
      <c r="R77" s="236" t="s">
        <v>232</v>
      </c>
      <c r="S77" s="236"/>
      <c r="T77" s="234" t="s">
        <v>233</v>
      </c>
      <c r="U77" s="235"/>
      <c r="V77" s="236" t="s">
        <v>234</v>
      </c>
      <c r="W77" s="236"/>
      <c r="X77" s="234" t="s">
        <v>235</v>
      </c>
      <c r="Y77" s="235"/>
    </row>
    <row r="78" spans="1:25" x14ac:dyDescent="0.25">
      <c r="C78" s="42">
        <v>1</v>
      </c>
      <c r="D78" s="19" t="s">
        <v>217</v>
      </c>
      <c r="E78" s="43">
        <v>4</v>
      </c>
      <c r="F78" s="20">
        <f>VLOOKUP(C78,$A$63:$E$66,4,0)</f>
        <v>1</v>
      </c>
      <c r="G78" s="30" t="s">
        <v>217</v>
      </c>
      <c r="H78" s="21" t="e">
        <f>VLOOKUP(E78,$A$63:$E$66,4,0)</f>
        <v>#N/A</v>
      </c>
      <c r="I78" s="29"/>
      <c r="J78" s="31"/>
      <c r="K78" s="38"/>
      <c r="L78" s="58">
        <f t="shared" ref="L78:L83" si="13" xml:space="preserve"> IF(P78&gt;Q78,1,0)+IF(R78&gt;S78,1,0)+IF(T78&gt;U78,1,0)+IF(V78&gt;W78,1,0)+IF(X78&gt;Y78,1,0)</f>
        <v>0</v>
      </c>
      <c r="M78" s="47">
        <f xml:space="preserve"> IF(Q78&gt;P78,1,0)+IF(S78&gt;R78,1,0)+IF(U78&gt;T78,1,0)+IF(W78&gt;V78,1,0)+IF(Y78&gt;X78,1,0)</f>
        <v>0</v>
      </c>
      <c r="N78" s="56">
        <f t="shared" ref="N78:O83" si="14">IF(L78&gt;M78,2,1)</f>
        <v>1</v>
      </c>
      <c r="O78" s="56">
        <f>IF(M78&gt;N78,2,1)</f>
        <v>1</v>
      </c>
      <c r="P78" s="58"/>
      <c r="Q78" s="47"/>
      <c r="R78" s="46"/>
      <c r="S78" s="46"/>
      <c r="T78" s="58"/>
      <c r="U78" s="47"/>
      <c r="V78" s="46"/>
      <c r="W78" s="46"/>
      <c r="X78" s="58"/>
      <c r="Y78" s="47"/>
    </row>
    <row r="79" spans="1:25" x14ac:dyDescent="0.25">
      <c r="A79">
        <v>10</v>
      </c>
      <c r="B79" t="s">
        <v>211</v>
      </c>
      <c r="C79" s="42">
        <v>2</v>
      </c>
      <c r="D79" s="19" t="s">
        <v>217</v>
      </c>
      <c r="E79" s="43">
        <v>3</v>
      </c>
      <c r="F79" s="20"/>
      <c r="G79" s="30"/>
      <c r="H79" s="21"/>
      <c r="I79" s="29"/>
      <c r="J79" s="31"/>
      <c r="K79" s="38"/>
      <c r="L79" s="58"/>
      <c r="M79" s="47"/>
      <c r="N79" s="56"/>
      <c r="O79" s="56"/>
      <c r="P79" s="60"/>
      <c r="Q79" s="61"/>
      <c r="R79" s="46"/>
      <c r="S79" s="46"/>
      <c r="T79" s="58"/>
      <c r="U79" s="47"/>
      <c r="V79" s="34"/>
      <c r="W79" s="34"/>
      <c r="X79" s="58"/>
      <c r="Y79" s="47"/>
    </row>
    <row r="80" spans="1:25" x14ac:dyDescent="0.25">
      <c r="C80" s="42">
        <v>1</v>
      </c>
      <c r="D80" s="19"/>
      <c r="E80" s="43">
        <v>3</v>
      </c>
      <c r="F80" s="20"/>
      <c r="G80" s="30"/>
      <c r="H80" s="21"/>
      <c r="I80" s="29"/>
      <c r="J80" s="31"/>
      <c r="K80" s="38"/>
      <c r="L80" s="58"/>
      <c r="M80" s="47"/>
      <c r="N80" s="56"/>
      <c r="O80" s="56"/>
      <c r="P80" s="60"/>
      <c r="Q80" s="61"/>
      <c r="R80" s="46"/>
      <c r="S80" s="46"/>
      <c r="T80" s="58"/>
      <c r="U80" s="47"/>
      <c r="V80" s="34"/>
      <c r="W80" s="34"/>
      <c r="X80" s="58"/>
      <c r="Y80" s="47"/>
    </row>
    <row r="81" spans="3:25" x14ac:dyDescent="0.25">
      <c r="C81" s="42">
        <v>4</v>
      </c>
      <c r="D81" s="19" t="s">
        <v>217</v>
      </c>
      <c r="E81" s="43">
        <v>2</v>
      </c>
      <c r="F81" s="20"/>
      <c r="G81" s="30"/>
      <c r="H81" s="21"/>
      <c r="I81" s="29"/>
      <c r="J81" s="31"/>
      <c r="K81" s="38"/>
      <c r="L81" s="58"/>
      <c r="M81" s="47"/>
      <c r="N81" s="56"/>
      <c r="O81" s="56"/>
      <c r="P81" s="60"/>
      <c r="Q81" s="61"/>
      <c r="R81" s="46"/>
      <c r="S81" s="46"/>
      <c r="T81" s="58"/>
      <c r="U81" s="47"/>
      <c r="V81" s="34"/>
      <c r="W81" s="34"/>
      <c r="X81" s="58"/>
      <c r="Y81" s="47"/>
    </row>
    <row r="82" spans="3:25" x14ac:dyDescent="0.25">
      <c r="C82" s="42">
        <v>1</v>
      </c>
      <c r="D82" s="19" t="s">
        <v>217</v>
      </c>
      <c r="E82" s="43">
        <v>2</v>
      </c>
      <c r="F82" s="20">
        <f>VLOOKUP(C82,$A$63:$E$66,4,0)</f>
        <v>1</v>
      </c>
      <c r="G82" s="30" t="s">
        <v>217</v>
      </c>
      <c r="H82" s="21">
        <f>VLOOKUP(E82,$A$63:$E$66,4,0)</f>
        <v>2</v>
      </c>
      <c r="I82" s="29"/>
      <c r="J82" s="31"/>
      <c r="K82" s="38"/>
      <c r="L82" s="58">
        <f t="shared" si="13"/>
        <v>0</v>
      </c>
      <c r="M82" s="47">
        <f xml:space="preserve"> IF(Q82&gt;P82,1,0)+IF(S82&gt;R82,1,0)+IF(U82&gt;T82,1,0)+IF(W82&gt;V82,1,0)+IF(Y82&gt;X82,1,0)</f>
        <v>0</v>
      </c>
      <c r="N82" s="56">
        <f t="shared" si="14"/>
        <v>1</v>
      </c>
      <c r="O82" s="56">
        <f t="shared" si="14"/>
        <v>1</v>
      </c>
      <c r="P82" s="60"/>
      <c r="Q82" s="61"/>
      <c r="R82" s="46"/>
      <c r="S82" s="46"/>
      <c r="T82" s="58"/>
      <c r="U82" s="47"/>
      <c r="V82" s="34"/>
      <c r="W82" s="34"/>
      <c r="X82" s="58"/>
      <c r="Y82" s="47"/>
    </row>
    <row r="83" spans="3:25" ht="16.5" thickBot="1" x14ac:dyDescent="0.3">
      <c r="C83" s="44">
        <v>3</v>
      </c>
      <c r="D83" s="22" t="s">
        <v>217</v>
      </c>
      <c r="E83" s="45">
        <v>4</v>
      </c>
      <c r="F83" s="23" t="e">
        <f>VLOOKUP(C83,$A$63:$E$66,4,0)</f>
        <v>#N/A</v>
      </c>
      <c r="G83" s="24" t="s">
        <v>217</v>
      </c>
      <c r="H83" s="25" t="e">
        <f>VLOOKUP(E83,$A$63:$E$66,4,0)</f>
        <v>#N/A</v>
      </c>
      <c r="I83" s="27"/>
      <c r="J83" s="28"/>
      <c r="K83" s="55"/>
      <c r="L83" s="59">
        <f t="shared" si="13"/>
        <v>0</v>
      </c>
      <c r="M83" s="47">
        <f xml:space="preserve"> IF(Q83&gt;P83,1,0)+IF(S83&gt;R83,1,0)+IF(U83&gt;T83,1,0)+IF(W83&gt;V83,1,0)+IF(Y83&gt;X83,1,0)</f>
        <v>0</v>
      </c>
      <c r="N83" s="57">
        <f t="shared" si="14"/>
        <v>1</v>
      </c>
      <c r="O83" s="50">
        <f t="shared" si="14"/>
        <v>1</v>
      </c>
      <c r="P83" s="59"/>
      <c r="Q83" s="49"/>
      <c r="R83" s="48"/>
      <c r="S83" s="48"/>
      <c r="T83" s="59"/>
      <c r="U83" s="49"/>
      <c r="V83" s="48"/>
      <c r="W83" s="48"/>
      <c r="X83" s="59"/>
      <c r="Y83" s="49"/>
    </row>
  </sheetData>
  <mergeCells count="112">
    <mergeCell ref="P27:Q27"/>
    <mergeCell ref="R27:S27"/>
    <mergeCell ref="T27:U27"/>
    <mergeCell ref="V27:W27"/>
    <mergeCell ref="A27:C27"/>
    <mergeCell ref="D27:F27"/>
    <mergeCell ref="J27:K27"/>
    <mergeCell ref="L27:M27"/>
    <mergeCell ref="N27:O27"/>
    <mergeCell ref="A26:C26"/>
    <mergeCell ref="D26:H26"/>
    <mergeCell ref="J26:L26"/>
    <mergeCell ref="N26:Q26"/>
    <mergeCell ref="S26:W26"/>
    <mergeCell ref="A25:C25"/>
    <mergeCell ref="D25:H25"/>
    <mergeCell ref="J25:L25"/>
    <mergeCell ref="N25:Q25"/>
    <mergeCell ref="S25:W25"/>
    <mergeCell ref="A24:C24"/>
    <mergeCell ref="D24:H24"/>
    <mergeCell ref="J24:L24"/>
    <mergeCell ref="N24:Q24"/>
    <mergeCell ref="S24:W24"/>
    <mergeCell ref="A23:C23"/>
    <mergeCell ref="D23:H23"/>
    <mergeCell ref="J23:L23"/>
    <mergeCell ref="N23:Q23"/>
    <mergeCell ref="S23:W23"/>
    <mergeCell ref="A7:C7"/>
    <mergeCell ref="J21:M21"/>
    <mergeCell ref="N21:R21"/>
    <mergeCell ref="S21:W21"/>
    <mergeCell ref="A22:C22"/>
    <mergeCell ref="D22:H22"/>
    <mergeCell ref="J22:L22"/>
    <mergeCell ref="N22:Q22"/>
    <mergeCell ref="S22:W22"/>
    <mergeCell ref="A21:C21"/>
    <mergeCell ref="D21:H21"/>
    <mergeCell ref="U71:Y71"/>
    <mergeCell ref="A5:C5"/>
    <mergeCell ref="D5:H5"/>
    <mergeCell ref="P9:Q9"/>
    <mergeCell ref="R9:S9"/>
    <mergeCell ref="T9:U9"/>
    <mergeCell ref="V9:W9"/>
    <mergeCell ref="J5:L5"/>
    <mergeCell ref="N5:Q5"/>
    <mergeCell ref="S5:W5"/>
    <mergeCell ref="A9:C9"/>
    <mergeCell ref="D9:F9"/>
    <mergeCell ref="J9:K9"/>
    <mergeCell ref="L9:M9"/>
    <mergeCell ref="N9:O9"/>
    <mergeCell ref="A8:C8"/>
    <mergeCell ref="D8:H8"/>
    <mergeCell ref="J8:L8"/>
    <mergeCell ref="N8:Q8"/>
    <mergeCell ref="S8:W8"/>
    <mergeCell ref="D6:H6"/>
    <mergeCell ref="J6:L6"/>
    <mergeCell ref="N6:Q6"/>
    <mergeCell ref="S6:W6"/>
    <mergeCell ref="C75:E75"/>
    <mergeCell ref="F75:J75"/>
    <mergeCell ref="L75:N75"/>
    <mergeCell ref="P75:S75"/>
    <mergeCell ref="D7:H7"/>
    <mergeCell ref="J7:L7"/>
    <mergeCell ref="N7:Q7"/>
    <mergeCell ref="S7:W7"/>
    <mergeCell ref="F1:I1"/>
    <mergeCell ref="C71:E71"/>
    <mergeCell ref="F71:J71"/>
    <mergeCell ref="L71:O71"/>
    <mergeCell ref="P71:T71"/>
    <mergeCell ref="A3:C3"/>
    <mergeCell ref="D3:H3"/>
    <mergeCell ref="J3:M3"/>
    <mergeCell ref="N3:R3"/>
    <mergeCell ref="S3:W3"/>
    <mergeCell ref="A4:C4"/>
    <mergeCell ref="D4:H4"/>
    <mergeCell ref="J4:L4"/>
    <mergeCell ref="N4:Q4"/>
    <mergeCell ref="S4:W4"/>
    <mergeCell ref="A6:C6"/>
    <mergeCell ref="A39:W39"/>
    <mergeCell ref="A40:W40"/>
    <mergeCell ref="T77:U77"/>
    <mergeCell ref="V77:W77"/>
    <mergeCell ref="X77:Y77"/>
    <mergeCell ref="C73:E73"/>
    <mergeCell ref="C74:E74"/>
    <mergeCell ref="C77:E77"/>
    <mergeCell ref="L77:M77"/>
    <mergeCell ref="N77:O77"/>
    <mergeCell ref="P77:Q77"/>
    <mergeCell ref="R77:S77"/>
    <mergeCell ref="U75:Y75"/>
    <mergeCell ref="C76:E76"/>
    <mergeCell ref="F76:J76"/>
    <mergeCell ref="L76:N76"/>
    <mergeCell ref="P76:S76"/>
    <mergeCell ref="U76:Y76"/>
    <mergeCell ref="C72:E72"/>
    <mergeCell ref="F72:J72"/>
    <mergeCell ref="L72:N72"/>
    <mergeCell ref="P72:S72"/>
    <mergeCell ref="U72:Y72"/>
    <mergeCell ref="F74:J7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opLeftCell="B1" workbookViewId="0">
      <selection activeCell="J8" sqref="J8:W14"/>
    </sheetView>
  </sheetViews>
  <sheetFormatPr defaultRowHeight="15.75" x14ac:dyDescent="0.25"/>
  <cols>
    <col min="1" max="1" width="3" customWidth="1"/>
    <col min="2" max="2" width="2.625" customWidth="1"/>
    <col min="3" max="3" width="3.125" customWidth="1"/>
    <col min="4" max="4" width="36.125" customWidth="1"/>
    <col min="5" max="5" width="3.625" customWidth="1"/>
    <col min="6" max="6" width="37.25" customWidth="1"/>
    <col min="7" max="7" width="6.625" customWidth="1"/>
    <col min="8" max="8" width="7.625" customWidth="1"/>
    <col min="9" max="9" width="5.75" customWidth="1"/>
    <col min="10" max="10" width="3.625" customWidth="1"/>
    <col min="11" max="12" width="3.5" customWidth="1"/>
    <col min="13" max="13" width="6.25" customWidth="1"/>
    <col min="14" max="14" width="2.75" customWidth="1"/>
    <col min="15" max="15" width="3.375" customWidth="1"/>
    <col min="16" max="16" width="3.75" customWidth="1"/>
    <col min="17" max="17" width="4.125" customWidth="1"/>
    <col min="18" max="18" width="4.875" customWidth="1"/>
    <col min="19" max="19" width="4.125" customWidth="1"/>
    <col min="20" max="20" width="3" customWidth="1"/>
    <col min="21" max="21" width="2.75" customWidth="1"/>
    <col min="22" max="22" width="3.5" customWidth="1"/>
    <col min="23" max="23" width="3.25" customWidth="1"/>
  </cols>
  <sheetData>
    <row r="1" spans="1:25" ht="20.25" x14ac:dyDescent="0.3">
      <c r="D1" s="230" t="s">
        <v>28</v>
      </c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25" ht="16.5" thickBot="1" x14ac:dyDescent="0.3"/>
    <row r="3" spans="1:25" ht="19.5" thickBot="1" x14ac:dyDescent="0.35">
      <c r="A3" s="286" t="s">
        <v>218</v>
      </c>
      <c r="B3" s="287"/>
      <c r="C3" s="287"/>
      <c r="D3" s="288"/>
      <c r="E3" s="289"/>
      <c r="F3" s="289"/>
      <c r="G3" s="289"/>
      <c r="H3" s="289"/>
      <c r="I3" s="111" t="s">
        <v>220</v>
      </c>
      <c r="J3" s="287" t="s">
        <v>240</v>
      </c>
      <c r="K3" s="287"/>
      <c r="L3" s="287"/>
      <c r="M3" s="290"/>
      <c r="N3" s="291" t="s">
        <v>242</v>
      </c>
      <c r="O3" s="287"/>
      <c r="P3" s="287"/>
      <c r="Q3" s="287"/>
      <c r="R3" s="290"/>
      <c r="S3" s="291" t="s">
        <v>237</v>
      </c>
      <c r="T3" s="287"/>
      <c r="U3" s="287"/>
      <c r="V3" s="287"/>
      <c r="W3" s="292"/>
    </row>
    <row r="4" spans="1:25" ht="21" thickBot="1" x14ac:dyDescent="0.35">
      <c r="A4" s="278">
        <v>1</v>
      </c>
      <c r="B4" s="279"/>
      <c r="C4" s="293"/>
      <c r="D4" s="294" t="s">
        <v>84</v>
      </c>
      <c r="E4" s="295"/>
      <c r="F4" s="295"/>
      <c r="G4" s="295"/>
      <c r="H4" s="295"/>
      <c r="I4" s="206">
        <f xml:space="preserve"> L9+L13+L11</f>
        <v>3</v>
      </c>
      <c r="J4" s="338">
        <f xml:space="preserve"> (J9-K9) + (J11-K11)+(J13-K13)</f>
        <v>0</v>
      </c>
      <c r="K4" s="339"/>
      <c r="L4" s="339"/>
      <c r="M4" s="207">
        <f xml:space="preserve"> RANK(J4,$J$4:$J$7,0)</f>
        <v>1</v>
      </c>
      <c r="N4" s="340" t="e">
        <f xml:space="preserve"> (N13+P13+R13+T13+V13+N9+P9+R9+T9+V9+N11+P11+R11+T11+V11)/(O13+Q13+S13+U13+W13+O9+Q9+S9+U9+W9+O11+Q11+S11+U11+W11)</f>
        <v>#DIV/0!</v>
      </c>
      <c r="O4" s="341"/>
      <c r="P4" s="341"/>
      <c r="Q4" s="341"/>
      <c r="R4" s="208" t="e">
        <f>RANK(N4,$N$4:$N$7,0)</f>
        <v>#DIV/0!</v>
      </c>
      <c r="S4" s="322">
        <f>RANK(I4,$I$4:$I$7,0)</f>
        <v>1</v>
      </c>
      <c r="T4" s="322"/>
      <c r="U4" s="322"/>
      <c r="V4" s="322"/>
      <c r="W4" s="323"/>
    </row>
    <row r="5" spans="1:25" ht="21" thickBot="1" x14ac:dyDescent="0.35">
      <c r="A5" s="237">
        <v>2</v>
      </c>
      <c r="B5" s="238"/>
      <c r="C5" s="239"/>
      <c r="D5" s="269" t="s">
        <v>113</v>
      </c>
      <c r="E5" s="270"/>
      <c r="F5" s="270"/>
      <c r="G5" s="270"/>
      <c r="H5" s="270"/>
      <c r="I5" s="190">
        <f xml:space="preserve"> L10+M12+M13</f>
        <v>3</v>
      </c>
      <c r="J5" s="324">
        <f xml:space="preserve"> (J10-K10) + (K12-J12)+(K13-J13)</f>
        <v>0</v>
      </c>
      <c r="K5" s="325"/>
      <c r="L5" s="325"/>
      <c r="M5" s="209">
        <f xml:space="preserve"> RANK(J5,$J$4:$J$7,0)</f>
        <v>1</v>
      </c>
      <c r="N5" s="326" t="e">
        <f xml:space="preserve"> (N10+P10+R10+T10+V10+O12+Q12+S12+U12+W12+O13+Q13+S13+U13+W13)/(O10+Q10+S10+U10+W10+N12+P12+R12+T12+V12+N13+P13+R13+T13+V13)</f>
        <v>#DIV/0!</v>
      </c>
      <c r="O5" s="327"/>
      <c r="P5" s="327"/>
      <c r="Q5" s="327"/>
      <c r="R5" s="210" t="e">
        <f>RANK(N5,$N$4:$N$7,0)</f>
        <v>#DIV/0!</v>
      </c>
      <c r="S5" s="322">
        <f>RANK(I5,$I$4:$I$7,0)</f>
        <v>1</v>
      </c>
      <c r="T5" s="322"/>
      <c r="U5" s="322"/>
      <c r="V5" s="322"/>
      <c r="W5" s="323"/>
    </row>
    <row r="6" spans="1:25" ht="21" thickBot="1" x14ac:dyDescent="0.35">
      <c r="A6" s="237">
        <v>3</v>
      </c>
      <c r="B6" s="238"/>
      <c r="C6" s="239"/>
      <c r="D6" s="269" t="s">
        <v>114</v>
      </c>
      <c r="E6" s="270"/>
      <c r="F6" s="270"/>
      <c r="G6" s="270"/>
      <c r="H6" s="270"/>
      <c r="I6" s="189">
        <f>L14+M10+M11</f>
        <v>3</v>
      </c>
      <c r="J6" s="329">
        <f>(J14-K14)+(K10-J10)+(K11-J11)</f>
        <v>0</v>
      </c>
      <c r="K6" s="330"/>
      <c r="L6" s="330"/>
      <c r="M6" s="209">
        <f xml:space="preserve"> RANK(J6,$J$4:$J$7,0)</f>
        <v>1</v>
      </c>
      <c r="N6" s="326" t="e">
        <f xml:space="preserve"> (N14+P14+R14+T14+V14+O10+Q10+S10+U10+W10+O11+Q11+S11+U11+W11)/(O14+Q14+S14+U14+W14+N10+P10+R10+T10+V10+N11+P11+R11+T11+V11)</f>
        <v>#DIV/0!</v>
      </c>
      <c r="O6" s="327"/>
      <c r="P6" s="327"/>
      <c r="Q6" s="327"/>
      <c r="R6" s="210" t="e">
        <f>RANK(N6,$N$4:$N$7,0)</f>
        <v>#DIV/0!</v>
      </c>
      <c r="S6" s="322">
        <f>RANK(I6,$I$4:$I$7,0)</f>
        <v>1</v>
      </c>
      <c r="T6" s="322"/>
      <c r="U6" s="322"/>
      <c r="V6" s="322"/>
      <c r="W6" s="323"/>
      <c r="Y6" s="14"/>
    </row>
    <row r="7" spans="1:25" ht="21" thickBot="1" x14ac:dyDescent="0.35">
      <c r="A7" s="248">
        <v>4</v>
      </c>
      <c r="B7" s="249"/>
      <c r="C7" s="250"/>
      <c r="D7" s="251" t="s">
        <v>143</v>
      </c>
      <c r="E7" s="252"/>
      <c r="F7" s="252"/>
      <c r="G7" s="252"/>
      <c r="H7" s="252"/>
      <c r="I7" s="168">
        <f>L12+M9+M14</f>
        <v>3</v>
      </c>
      <c r="J7" s="310">
        <f xml:space="preserve"> (J12-K12) + (K9-J9)+(K14-J14)</f>
        <v>0</v>
      </c>
      <c r="K7" s="311"/>
      <c r="L7" s="311"/>
      <c r="M7" s="211">
        <f xml:space="preserve"> RANK(J7,$J$4:$J$7,0)</f>
        <v>1</v>
      </c>
      <c r="N7" s="343" t="e">
        <f xml:space="preserve"> (N12+P12+R12+T12+V12+O9+Q9+S9+U9+W9+O14+Q14+S14+U14+W14)/(O12+Q12+S12+U12+W12+N9+P9+R9+T9+V9+N14+P14+R14+T14+V14)</f>
        <v>#DIV/0!</v>
      </c>
      <c r="O7" s="344"/>
      <c r="P7" s="344"/>
      <c r="Q7" s="344"/>
      <c r="R7" s="212" t="e">
        <f>RANK(N7,$N$4:$N$7,0)</f>
        <v>#DIV/0!</v>
      </c>
      <c r="S7" s="322">
        <f>RANK(I7,$I$4:$I$7,0)</f>
        <v>1</v>
      </c>
      <c r="T7" s="322"/>
      <c r="U7" s="322"/>
      <c r="V7" s="322"/>
      <c r="W7" s="323"/>
    </row>
    <row r="8" spans="1:25" x14ac:dyDescent="0.25">
      <c r="A8" s="278" t="s">
        <v>221</v>
      </c>
      <c r="B8" s="279"/>
      <c r="C8" s="293"/>
      <c r="D8" s="291"/>
      <c r="E8" s="287"/>
      <c r="F8" s="290"/>
      <c r="G8" s="37" t="s">
        <v>222</v>
      </c>
      <c r="H8" s="37" t="s">
        <v>223</v>
      </c>
      <c r="I8" s="32" t="s">
        <v>239</v>
      </c>
      <c r="J8" s="333" t="s">
        <v>279</v>
      </c>
      <c r="K8" s="334"/>
      <c r="L8" s="335" t="s">
        <v>278</v>
      </c>
      <c r="M8" s="335"/>
      <c r="N8" s="336" t="s">
        <v>231</v>
      </c>
      <c r="O8" s="337"/>
      <c r="P8" s="331" t="s">
        <v>232</v>
      </c>
      <c r="Q8" s="331"/>
      <c r="R8" s="342" t="s">
        <v>233</v>
      </c>
      <c r="S8" s="331"/>
      <c r="T8" s="342" t="s">
        <v>234</v>
      </c>
      <c r="U8" s="332"/>
      <c r="V8" s="331" t="s">
        <v>235</v>
      </c>
      <c r="W8" s="332"/>
    </row>
    <row r="9" spans="1:25" x14ac:dyDescent="0.25">
      <c r="A9" s="42">
        <v>1</v>
      </c>
      <c r="B9" s="19" t="s">
        <v>217</v>
      </c>
      <c r="C9" s="43">
        <v>4</v>
      </c>
      <c r="D9" s="20" t="str">
        <f t="shared" ref="D9:D14" si="0">VLOOKUP(A9,$A$4:$E$7,4,0)</f>
        <v>Võ Thị Lan + Hoàng Thị Thanh Hà (KT)</v>
      </c>
      <c r="E9" s="30" t="s">
        <v>217</v>
      </c>
      <c r="F9" s="21" t="str">
        <f t="shared" ref="F9:F14" si="1">VLOOKUP(C9,$A$4:$E$7,4,0)</f>
        <v>Lê Thị Hải Anh + Phan Thị Thu Trâm (SPKT)</v>
      </c>
      <c r="G9" s="30" t="s">
        <v>317</v>
      </c>
      <c r="H9" s="115" t="s">
        <v>318</v>
      </c>
      <c r="I9" s="38">
        <v>3</v>
      </c>
      <c r="J9" s="171">
        <f xml:space="preserve"> IF(N9&gt;O9,1,0)+IF(P9&gt;Q9,1,0)+IF(R9&gt;S9,1,0)+IF(T9&gt;U9,1,0)+IF(V9&gt;W9,1,0)</f>
        <v>0</v>
      </c>
      <c r="K9" s="172">
        <f t="shared" ref="K9:K14" si="2" xml:space="preserve"> IF(O9&gt;N9,1,0)+IF(Q9&gt;P9,1,0)+IF(S9&gt;R9,1,0)+IF(U9&gt;T9,1,0)+IF(W9&gt;V9,1,0)</f>
        <v>0</v>
      </c>
      <c r="L9" s="173">
        <f t="shared" ref="L9:M12" si="3">IF(J9&gt;K9,2,1)</f>
        <v>1</v>
      </c>
      <c r="M9" s="173">
        <f t="shared" si="3"/>
        <v>1</v>
      </c>
      <c r="N9" s="171"/>
      <c r="O9" s="172"/>
      <c r="P9" s="174"/>
      <c r="Q9" s="174"/>
      <c r="R9" s="171"/>
      <c r="S9" s="174"/>
      <c r="T9" s="171"/>
      <c r="U9" s="172"/>
      <c r="V9" s="174"/>
      <c r="W9" s="172"/>
    </row>
    <row r="10" spans="1:25" x14ac:dyDescent="0.25">
      <c r="A10" s="42">
        <v>2</v>
      </c>
      <c r="B10" s="19" t="s">
        <v>217</v>
      </c>
      <c r="C10" s="43">
        <v>3</v>
      </c>
      <c r="D10" s="20" t="str">
        <f t="shared" si="0"/>
        <v>Nguyễn Thị TườngVy +  Nguyễn Thị Mười (SP)</v>
      </c>
      <c r="E10" s="30" t="s">
        <v>217</v>
      </c>
      <c r="F10" s="21" t="str">
        <f t="shared" si="1"/>
        <v>Ngô Thi Bích Thủy + Nguyễn Thi Minh (SP)</v>
      </c>
      <c r="G10" s="30" t="s">
        <v>317</v>
      </c>
      <c r="H10" s="115" t="s">
        <v>318</v>
      </c>
      <c r="I10" s="38">
        <v>4</v>
      </c>
      <c r="J10" s="171">
        <f xml:space="preserve"> IF(N10&gt;O10,1,0)+IF(P10&gt;Q10,1,0)+IF(R10&gt;S10,1,0)+IF(T10&gt;U10,1,0)+IF(V10&gt;W10,1,0)</f>
        <v>0</v>
      </c>
      <c r="K10" s="172">
        <f t="shared" si="2"/>
        <v>0</v>
      </c>
      <c r="L10" s="173">
        <f t="shared" si="3"/>
        <v>1</v>
      </c>
      <c r="M10" s="173">
        <f t="shared" si="3"/>
        <v>1</v>
      </c>
      <c r="N10" s="175"/>
      <c r="O10" s="176"/>
      <c r="P10" s="174"/>
      <c r="Q10" s="174"/>
      <c r="R10" s="171"/>
      <c r="S10" s="174"/>
      <c r="T10" s="177"/>
      <c r="U10" s="178"/>
      <c r="V10" s="174"/>
      <c r="W10" s="172"/>
    </row>
    <row r="11" spans="1:25" x14ac:dyDescent="0.25">
      <c r="A11" s="42">
        <v>1</v>
      </c>
      <c r="B11" s="19"/>
      <c r="C11" s="43">
        <v>3</v>
      </c>
      <c r="D11" s="20" t="str">
        <f t="shared" si="0"/>
        <v>Võ Thị Lan + Hoàng Thị Thanh Hà (KT)</v>
      </c>
      <c r="E11" s="30" t="s">
        <v>217</v>
      </c>
      <c r="F11" s="21" t="str">
        <f t="shared" si="1"/>
        <v>Ngô Thi Bích Thủy + Nguyễn Thi Minh (SP)</v>
      </c>
      <c r="G11" s="30" t="s">
        <v>297</v>
      </c>
      <c r="H11" s="115" t="s">
        <v>318</v>
      </c>
      <c r="I11" s="38">
        <v>3</v>
      </c>
      <c r="J11" s="171">
        <f xml:space="preserve"> IF(N11&gt;O11,1,0)+IF(P11&gt;Q11,1,0)+IF(R11&gt;S11,1,0)+IF(T11&gt;U11,1,0)+IF(V11&gt;W11,1,0)</f>
        <v>0</v>
      </c>
      <c r="K11" s="172">
        <f t="shared" si="2"/>
        <v>0</v>
      </c>
      <c r="L11" s="173">
        <f t="shared" si="3"/>
        <v>1</v>
      </c>
      <c r="M11" s="173">
        <f t="shared" si="3"/>
        <v>1</v>
      </c>
      <c r="N11" s="175"/>
      <c r="O11" s="176"/>
      <c r="P11" s="174"/>
      <c r="Q11" s="174"/>
      <c r="R11" s="171"/>
      <c r="S11" s="174"/>
      <c r="T11" s="171"/>
      <c r="U11" s="172"/>
      <c r="V11" s="174"/>
      <c r="W11" s="172"/>
    </row>
    <row r="12" spans="1:25" x14ac:dyDescent="0.25">
      <c r="A12" s="42">
        <v>4</v>
      </c>
      <c r="B12" s="19" t="s">
        <v>217</v>
      </c>
      <c r="C12" s="43">
        <v>2</v>
      </c>
      <c r="D12" s="20" t="str">
        <f t="shared" si="0"/>
        <v>Lê Thị Hải Anh + Phan Thị Thu Trâm (SPKT)</v>
      </c>
      <c r="E12" s="30" t="s">
        <v>217</v>
      </c>
      <c r="F12" s="21" t="str">
        <f t="shared" si="1"/>
        <v>Nguyễn Thị TườngVy +  Nguyễn Thị Mười (SP)</v>
      </c>
      <c r="G12" s="30" t="s">
        <v>297</v>
      </c>
      <c r="H12" s="115" t="s">
        <v>318</v>
      </c>
      <c r="I12" s="38">
        <v>4</v>
      </c>
      <c r="J12" s="171">
        <f xml:space="preserve"> IF(N12&gt;O12,1,0)+IF(P12&gt;Q12,1,0)+IF(R12&gt;S12,1,0)+IF(T12&gt;U12,1,0)+IF(V12&gt;W12,1,0)</f>
        <v>0</v>
      </c>
      <c r="K12" s="172">
        <f t="shared" si="2"/>
        <v>0</v>
      </c>
      <c r="L12" s="173">
        <f t="shared" si="3"/>
        <v>1</v>
      </c>
      <c r="M12" s="173">
        <f t="shared" si="3"/>
        <v>1</v>
      </c>
      <c r="N12" s="175"/>
      <c r="O12" s="176"/>
      <c r="P12" s="174"/>
      <c r="Q12" s="174"/>
      <c r="R12" s="171"/>
      <c r="S12" s="174"/>
      <c r="T12" s="171"/>
      <c r="U12" s="172"/>
      <c r="V12" s="174"/>
      <c r="W12" s="172"/>
    </row>
    <row r="13" spans="1:25" x14ac:dyDescent="0.25">
      <c r="A13" s="42">
        <v>1</v>
      </c>
      <c r="B13" s="19" t="s">
        <v>217</v>
      </c>
      <c r="C13" s="43">
        <v>2</v>
      </c>
      <c r="D13" s="20" t="str">
        <f t="shared" si="0"/>
        <v>Võ Thị Lan + Hoàng Thị Thanh Hà (KT)</v>
      </c>
      <c r="E13" s="30" t="s">
        <v>217</v>
      </c>
      <c r="F13" s="21" t="str">
        <f t="shared" si="1"/>
        <v>Nguyễn Thị TườngVy +  Nguyễn Thị Mười (SP)</v>
      </c>
      <c r="G13" s="30" t="s">
        <v>310</v>
      </c>
      <c r="H13" s="31" t="s">
        <v>329</v>
      </c>
      <c r="I13" s="38">
        <v>3</v>
      </c>
      <c r="J13" s="171">
        <f t="shared" ref="J13" si="4" xml:space="preserve"> IF(N13&gt;O13,1,0)+IF(P13&gt;Q13,1,0)+IF(R13&gt;S13,1,0)+IF(T13&gt;U13,1,0)+IF(V13&gt;W13,1,0)</f>
        <v>0</v>
      </c>
      <c r="K13" s="172">
        <f t="shared" si="2"/>
        <v>0</v>
      </c>
      <c r="L13" s="173">
        <f t="shared" ref="L13:M14" si="5">IF(J13&gt;K13,2,1)</f>
        <v>1</v>
      </c>
      <c r="M13" s="173">
        <f t="shared" si="5"/>
        <v>1</v>
      </c>
      <c r="N13" s="175"/>
      <c r="O13" s="176"/>
      <c r="P13" s="174"/>
      <c r="Q13" s="174"/>
      <c r="R13" s="171"/>
      <c r="S13" s="174"/>
      <c r="T13" s="177"/>
      <c r="U13" s="178"/>
      <c r="V13" s="174"/>
      <c r="W13" s="172"/>
    </row>
    <row r="14" spans="1:25" ht="16.5" thickBot="1" x14ac:dyDescent="0.3">
      <c r="A14" s="44">
        <v>3</v>
      </c>
      <c r="B14" s="22" t="s">
        <v>217</v>
      </c>
      <c r="C14" s="45">
        <v>4</v>
      </c>
      <c r="D14" s="23" t="str">
        <f t="shared" si="0"/>
        <v>Ngô Thi Bích Thủy + Nguyễn Thi Minh (SP)</v>
      </c>
      <c r="E14" s="24" t="s">
        <v>217</v>
      </c>
      <c r="F14" s="25" t="str">
        <f t="shared" si="1"/>
        <v>Lê Thị Hải Anh + Phan Thị Thu Trâm (SPKT)</v>
      </c>
      <c r="G14" s="109" t="s">
        <v>310</v>
      </c>
      <c r="H14" s="28" t="s">
        <v>329</v>
      </c>
      <c r="I14" s="55">
        <v>4</v>
      </c>
      <c r="J14" s="181">
        <f xml:space="preserve"> IF(N14&gt;O14,1,0)+IF(P14&gt;Q14,1,0)+IF(R14&gt;S14,1,0)+IF(T14&gt;U14,1,0)+IF(V14&gt;W14,1,0)</f>
        <v>0</v>
      </c>
      <c r="K14" s="182">
        <f t="shared" si="2"/>
        <v>0</v>
      </c>
      <c r="L14" s="183">
        <f t="shared" si="5"/>
        <v>1</v>
      </c>
      <c r="M14" s="184">
        <f t="shared" si="5"/>
        <v>1</v>
      </c>
      <c r="N14" s="181"/>
      <c r="O14" s="182"/>
      <c r="P14" s="185"/>
      <c r="Q14" s="185"/>
      <c r="R14" s="181"/>
      <c r="S14" s="185"/>
      <c r="T14" s="181"/>
      <c r="U14" s="182"/>
      <c r="V14" s="185"/>
      <c r="W14" s="182"/>
    </row>
    <row r="28" spans="1:1" x14ac:dyDescent="0.25">
      <c r="A28">
        <v>1</v>
      </c>
    </row>
    <row r="30" spans="1:1" x14ac:dyDescent="0.25">
      <c r="A30">
        <v>2</v>
      </c>
    </row>
    <row r="32" spans="1:1" x14ac:dyDescent="0.25">
      <c r="A32">
        <v>3</v>
      </c>
    </row>
    <row r="34" spans="1:1" x14ac:dyDescent="0.25">
      <c r="A34">
        <v>4</v>
      </c>
    </row>
  </sheetData>
  <mergeCells count="35">
    <mergeCell ref="A5:C5"/>
    <mergeCell ref="D5:H5"/>
    <mergeCell ref="P8:Q8"/>
    <mergeCell ref="R8:S8"/>
    <mergeCell ref="T8:U8"/>
    <mergeCell ref="A6:C6"/>
    <mergeCell ref="D6:H6"/>
    <mergeCell ref="J6:L6"/>
    <mergeCell ref="N6:Q6"/>
    <mergeCell ref="S6:W6"/>
    <mergeCell ref="A7:C7"/>
    <mergeCell ref="D7:H7"/>
    <mergeCell ref="J7:L7"/>
    <mergeCell ref="N7:Q7"/>
    <mergeCell ref="S7:W7"/>
    <mergeCell ref="A8:C8"/>
    <mergeCell ref="A4:C4"/>
    <mergeCell ref="D4:H4"/>
    <mergeCell ref="J4:L4"/>
    <mergeCell ref="N4:Q4"/>
    <mergeCell ref="S4:W4"/>
    <mergeCell ref="A3:C3"/>
    <mergeCell ref="D3:H3"/>
    <mergeCell ref="J3:M3"/>
    <mergeCell ref="N3:R3"/>
    <mergeCell ref="S3:W3"/>
    <mergeCell ref="J5:L5"/>
    <mergeCell ref="N5:Q5"/>
    <mergeCell ref="S5:W5"/>
    <mergeCell ref="D1:Q1"/>
    <mergeCell ref="V8:W8"/>
    <mergeCell ref="D8:F8"/>
    <mergeCell ref="J8:K8"/>
    <mergeCell ref="L8:M8"/>
    <mergeCell ref="N8:O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19" sqref="G19"/>
    </sheetView>
  </sheetViews>
  <sheetFormatPr defaultRowHeight="15.75" x14ac:dyDescent="0.25"/>
  <cols>
    <col min="2" max="2" width="38.75" customWidth="1"/>
    <col min="3" max="3" width="17.625" customWidth="1"/>
    <col min="4" max="4" width="16.625" customWidth="1"/>
    <col min="5" max="5" width="17.25" customWidth="1"/>
  </cols>
  <sheetData>
    <row r="1" spans="1:9" ht="20.25" x14ac:dyDescent="0.3">
      <c r="F1" s="230" t="s">
        <v>29</v>
      </c>
      <c r="G1" s="230"/>
      <c r="H1" s="230"/>
      <c r="I1" s="230"/>
    </row>
    <row r="4" spans="1:9" x14ac:dyDescent="0.25">
      <c r="A4">
        <v>1</v>
      </c>
      <c r="B4" s="9" t="s">
        <v>61</v>
      </c>
      <c r="C4" s="14"/>
      <c r="D4" s="14"/>
    </row>
    <row r="5" spans="1:9" x14ac:dyDescent="0.25">
      <c r="B5" s="11"/>
      <c r="C5" s="81" t="s">
        <v>312</v>
      </c>
    </row>
    <row r="6" spans="1:9" x14ac:dyDescent="0.25">
      <c r="A6">
        <v>2</v>
      </c>
      <c r="B6" s="12" t="s">
        <v>117</v>
      </c>
      <c r="C6" s="78" t="s">
        <v>300</v>
      </c>
    </row>
    <row r="7" spans="1:9" x14ac:dyDescent="0.25">
      <c r="C7" s="10"/>
      <c r="D7" s="81" t="s">
        <v>319</v>
      </c>
    </row>
    <row r="8" spans="1:9" x14ac:dyDescent="0.25">
      <c r="A8">
        <v>3</v>
      </c>
      <c r="B8" s="9" t="s">
        <v>148</v>
      </c>
      <c r="C8" s="10"/>
      <c r="D8" s="78" t="s">
        <v>300</v>
      </c>
    </row>
    <row r="9" spans="1:9" x14ac:dyDescent="0.25">
      <c r="B9" s="11"/>
      <c r="C9" s="82" t="s">
        <v>312</v>
      </c>
      <c r="D9" s="10"/>
      <c r="E9" s="14"/>
    </row>
    <row r="10" spans="1:9" x14ac:dyDescent="0.25">
      <c r="A10">
        <v>4</v>
      </c>
      <c r="B10" s="12" t="s">
        <v>62</v>
      </c>
      <c r="C10" s="76" t="s">
        <v>302</v>
      </c>
      <c r="D10" s="10"/>
    </row>
    <row r="11" spans="1:9" x14ac:dyDescent="0.25">
      <c r="D11" s="10"/>
      <c r="E11" s="81" t="s">
        <v>264</v>
      </c>
    </row>
    <row r="12" spans="1:9" x14ac:dyDescent="0.25">
      <c r="A12">
        <v>5</v>
      </c>
      <c r="B12" s="9" t="s">
        <v>147</v>
      </c>
      <c r="D12" s="10"/>
      <c r="E12" s="80" t="s">
        <v>269</v>
      </c>
    </row>
    <row r="13" spans="1:9" x14ac:dyDescent="0.25">
      <c r="B13" s="11"/>
      <c r="C13" s="81" t="s">
        <v>312</v>
      </c>
      <c r="D13" s="10"/>
      <c r="E13" s="14"/>
    </row>
    <row r="14" spans="1:9" x14ac:dyDescent="0.25">
      <c r="A14">
        <v>6</v>
      </c>
      <c r="B14" s="12" t="s">
        <v>88</v>
      </c>
      <c r="C14" s="78" t="s">
        <v>301</v>
      </c>
      <c r="D14" s="10"/>
    </row>
    <row r="15" spans="1:9" x14ac:dyDescent="0.25">
      <c r="C15" s="10"/>
      <c r="D15" s="82" t="s">
        <v>319</v>
      </c>
    </row>
    <row r="16" spans="1:9" x14ac:dyDescent="0.25">
      <c r="A16">
        <v>7</v>
      </c>
      <c r="B16" s="9" t="s">
        <v>192</v>
      </c>
      <c r="C16" s="10"/>
      <c r="D16" s="76" t="s">
        <v>302</v>
      </c>
    </row>
    <row r="17" spans="1:5" x14ac:dyDescent="0.25">
      <c r="B17" s="11"/>
      <c r="C17" s="82" t="s">
        <v>312</v>
      </c>
      <c r="D17" s="83" t="s">
        <v>265</v>
      </c>
      <c r="E17" s="80" t="s">
        <v>269</v>
      </c>
    </row>
    <row r="18" spans="1:5" x14ac:dyDescent="0.25">
      <c r="A18">
        <v>8</v>
      </c>
      <c r="B18" s="12" t="s">
        <v>116</v>
      </c>
      <c r="C18" s="76" t="s">
        <v>303</v>
      </c>
    </row>
  </sheetData>
  <mergeCells count="1"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opLeftCell="A6" zoomScale="70" zoomScaleNormal="70" workbookViewId="0">
      <selection activeCell="I29" sqref="I29"/>
    </sheetView>
  </sheetViews>
  <sheetFormatPr defaultRowHeight="15.75" x14ac:dyDescent="0.25"/>
  <cols>
    <col min="2" max="2" width="31.75" customWidth="1"/>
    <col min="3" max="3" width="3" customWidth="1"/>
    <col min="4" max="4" width="26.25" customWidth="1"/>
    <col min="5" max="5" width="20.5" customWidth="1"/>
    <col min="6" max="6" width="17.875" customWidth="1"/>
    <col min="7" max="7" width="19.375" customWidth="1"/>
    <col min="8" max="8" width="19.875" customWidth="1"/>
    <col min="10" max="10" width="25.625" customWidth="1"/>
    <col min="11" max="11" width="0.125" customWidth="1"/>
    <col min="12" max="12" width="9" hidden="1" customWidth="1"/>
    <col min="13" max="13" width="14.125" customWidth="1"/>
  </cols>
  <sheetData>
    <row r="1" spans="2:11" ht="20.25" x14ac:dyDescent="0.3">
      <c r="H1" s="230" t="s">
        <v>196</v>
      </c>
      <c r="I1" s="230"/>
      <c r="J1" s="230"/>
      <c r="K1" s="230"/>
    </row>
    <row r="4" spans="2:11" x14ac:dyDescent="0.25">
      <c r="C4">
        <v>1</v>
      </c>
      <c r="D4" s="118" t="s">
        <v>183</v>
      </c>
      <c r="E4" s="14"/>
      <c r="F4" s="14"/>
    </row>
    <row r="5" spans="2:11" x14ac:dyDescent="0.25">
      <c r="B5" s="9" t="s">
        <v>165</v>
      </c>
      <c r="D5" s="119"/>
      <c r="E5" s="77" t="s">
        <v>254</v>
      </c>
    </row>
    <row r="6" spans="2:11" x14ac:dyDescent="0.25">
      <c r="B6" s="11"/>
      <c r="C6" s="13">
        <v>2</v>
      </c>
      <c r="D6" s="126" t="s">
        <v>306</v>
      </c>
      <c r="E6" s="79" t="s">
        <v>300</v>
      </c>
    </row>
    <row r="7" spans="2:11" x14ac:dyDescent="0.25">
      <c r="B7" s="12" t="s">
        <v>52</v>
      </c>
      <c r="D7" s="124" t="s">
        <v>300</v>
      </c>
      <c r="E7" s="130"/>
      <c r="F7" s="14"/>
    </row>
    <row r="8" spans="2:11" x14ac:dyDescent="0.25">
      <c r="B8" s="18" t="s">
        <v>186</v>
      </c>
      <c r="D8" s="120"/>
      <c r="E8" s="130"/>
      <c r="F8" s="81" t="s">
        <v>323</v>
      </c>
    </row>
    <row r="9" spans="2:11" x14ac:dyDescent="0.25">
      <c r="B9" s="11"/>
      <c r="C9" s="13">
        <v>3</v>
      </c>
      <c r="D9" s="125" t="s">
        <v>306</v>
      </c>
      <c r="E9" s="130"/>
      <c r="F9" s="78" t="s">
        <v>300</v>
      </c>
    </row>
    <row r="10" spans="2:11" x14ac:dyDescent="0.25">
      <c r="B10" s="12" t="s">
        <v>111</v>
      </c>
      <c r="D10" s="123" t="s">
        <v>302</v>
      </c>
      <c r="E10" s="131" t="s">
        <v>254</v>
      </c>
      <c r="F10" s="10"/>
      <c r="G10" s="14"/>
    </row>
    <row r="11" spans="2:11" x14ac:dyDescent="0.25">
      <c r="C11">
        <v>4</v>
      </c>
      <c r="D11" s="121" t="s">
        <v>75</v>
      </c>
      <c r="E11" s="95" t="s">
        <v>302</v>
      </c>
      <c r="F11" s="10"/>
    </row>
    <row r="12" spans="2:11" x14ac:dyDescent="0.25">
      <c r="D12" s="122"/>
      <c r="E12" s="94"/>
      <c r="F12" s="10"/>
      <c r="G12" s="81" t="s">
        <v>263</v>
      </c>
    </row>
    <row r="13" spans="2:11" x14ac:dyDescent="0.25">
      <c r="C13">
        <v>5</v>
      </c>
      <c r="D13" s="118" t="s">
        <v>197</v>
      </c>
      <c r="E13" s="94"/>
      <c r="F13" s="10"/>
      <c r="G13" s="78" t="s">
        <v>300</v>
      </c>
    </row>
    <row r="14" spans="2:11" x14ac:dyDescent="0.25">
      <c r="D14" s="119"/>
      <c r="E14" s="77" t="s">
        <v>254</v>
      </c>
      <c r="F14" s="10"/>
      <c r="G14" s="10"/>
    </row>
    <row r="15" spans="2:11" x14ac:dyDescent="0.25">
      <c r="C15">
        <v>6</v>
      </c>
      <c r="D15" s="121" t="s">
        <v>109</v>
      </c>
      <c r="E15" s="79" t="s">
        <v>301</v>
      </c>
      <c r="F15" s="10"/>
      <c r="G15" s="10"/>
    </row>
    <row r="16" spans="2:11" x14ac:dyDescent="0.25">
      <c r="B16" s="9" t="s">
        <v>163</v>
      </c>
      <c r="D16" s="122"/>
      <c r="E16" s="130"/>
      <c r="F16" s="82" t="s">
        <v>323</v>
      </c>
      <c r="G16" s="10"/>
    </row>
    <row r="17" spans="2:8" x14ac:dyDescent="0.25">
      <c r="B17" s="11"/>
      <c r="C17" s="13">
        <v>7</v>
      </c>
      <c r="D17" s="125" t="s">
        <v>306</v>
      </c>
      <c r="E17" s="130"/>
      <c r="F17" s="80" t="s">
        <v>302</v>
      </c>
      <c r="G17" s="10"/>
    </row>
    <row r="18" spans="2:8" x14ac:dyDescent="0.25">
      <c r="B18" s="12" t="s">
        <v>137</v>
      </c>
      <c r="D18" s="123" t="s">
        <v>301</v>
      </c>
      <c r="E18" s="131" t="s">
        <v>254</v>
      </c>
      <c r="G18" s="10"/>
    </row>
    <row r="19" spans="2:8" x14ac:dyDescent="0.25">
      <c r="C19">
        <v>8</v>
      </c>
      <c r="D19" s="121" t="s">
        <v>139</v>
      </c>
      <c r="E19" s="95" t="s">
        <v>303</v>
      </c>
      <c r="G19" s="10"/>
    </row>
    <row r="20" spans="2:8" x14ac:dyDescent="0.25">
      <c r="D20" s="122"/>
      <c r="E20" s="95"/>
      <c r="G20" s="10"/>
      <c r="H20" s="81" t="s">
        <v>264</v>
      </c>
    </row>
    <row r="21" spans="2:8" x14ac:dyDescent="0.25">
      <c r="C21">
        <v>9</v>
      </c>
      <c r="D21" s="118" t="s">
        <v>185</v>
      </c>
      <c r="E21" s="94"/>
      <c r="G21" s="10"/>
      <c r="H21" s="80" t="s">
        <v>335</v>
      </c>
    </row>
    <row r="22" spans="2:8" x14ac:dyDescent="0.25">
      <c r="B22" s="9" t="s">
        <v>97</v>
      </c>
      <c r="D22" s="119"/>
      <c r="E22" s="77" t="s">
        <v>313</v>
      </c>
      <c r="G22" s="10"/>
    </row>
    <row r="23" spans="2:8" x14ac:dyDescent="0.25">
      <c r="B23" s="11"/>
      <c r="C23" s="13">
        <v>10</v>
      </c>
      <c r="D23" s="126" t="s">
        <v>306</v>
      </c>
      <c r="E23" s="79" t="s">
        <v>300</v>
      </c>
      <c r="G23" s="10"/>
    </row>
    <row r="24" spans="2:8" x14ac:dyDescent="0.25">
      <c r="B24" s="12" t="s">
        <v>73</v>
      </c>
      <c r="D24" s="124" t="s">
        <v>303</v>
      </c>
      <c r="E24" s="130"/>
      <c r="F24" s="81" t="s">
        <v>323</v>
      </c>
      <c r="G24" s="10"/>
    </row>
    <row r="25" spans="2:8" x14ac:dyDescent="0.25">
      <c r="C25">
        <v>11</v>
      </c>
      <c r="D25" s="118" t="s">
        <v>74</v>
      </c>
      <c r="E25" s="130"/>
      <c r="F25" s="78" t="s">
        <v>301</v>
      </c>
      <c r="G25" s="10"/>
    </row>
    <row r="26" spans="2:8" x14ac:dyDescent="0.25">
      <c r="D26" s="119"/>
      <c r="E26" s="131" t="s">
        <v>313</v>
      </c>
      <c r="F26" s="10"/>
      <c r="G26" s="10"/>
    </row>
    <row r="27" spans="2:8" x14ac:dyDescent="0.25">
      <c r="C27">
        <v>12</v>
      </c>
      <c r="D27" s="121" t="s">
        <v>51</v>
      </c>
      <c r="E27" s="95" t="s">
        <v>302</v>
      </c>
      <c r="F27" s="10"/>
      <c r="G27" s="10"/>
    </row>
    <row r="28" spans="2:8" x14ac:dyDescent="0.25">
      <c r="D28" s="122"/>
      <c r="E28" s="94"/>
      <c r="F28" s="10"/>
      <c r="G28" s="82" t="s">
        <v>263</v>
      </c>
    </row>
    <row r="29" spans="2:8" x14ac:dyDescent="0.25">
      <c r="C29">
        <v>13</v>
      </c>
      <c r="D29" s="118" t="s">
        <v>164</v>
      </c>
      <c r="E29" s="94"/>
      <c r="F29" s="10"/>
      <c r="G29" s="80" t="s">
        <v>302</v>
      </c>
    </row>
    <row r="30" spans="2:8" x14ac:dyDescent="0.25">
      <c r="D30" s="119"/>
      <c r="E30" s="77" t="s">
        <v>313</v>
      </c>
      <c r="F30" s="10"/>
    </row>
    <row r="31" spans="2:8" x14ac:dyDescent="0.25">
      <c r="C31">
        <v>14</v>
      </c>
      <c r="D31" s="121" t="s">
        <v>184</v>
      </c>
      <c r="E31" s="79" t="s">
        <v>301</v>
      </c>
      <c r="F31" s="10"/>
      <c r="G31" s="83" t="s">
        <v>265</v>
      </c>
      <c r="H31" s="80" t="s">
        <v>335</v>
      </c>
    </row>
    <row r="32" spans="2:8" x14ac:dyDescent="0.25">
      <c r="B32" s="9" t="s">
        <v>138</v>
      </c>
      <c r="D32" s="122"/>
      <c r="E32" s="130"/>
      <c r="F32" s="82" t="s">
        <v>323</v>
      </c>
    </row>
    <row r="33" spans="2:6" x14ac:dyDescent="0.25">
      <c r="B33" s="11"/>
      <c r="C33" s="13">
        <v>15</v>
      </c>
      <c r="D33" s="125" t="s">
        <v>307</v>
      </c>
      <c r="E33" s="130"/>
      <c r="F33" s="80" t="s">
        <v>303</v>
      </c>
    </row>
    <row r="34" spans="2:6" x14ac:dyDescent="0.25">
      <c r="B34" s="12" t="s">
        <v>214</v>
      </c>
      <c r="D34" s="123" t="s">
        <v>300</v>
      </c>
      <c r="E34" s="131" t="s">
        <v>313</v>
      </c>
    </row>
    <row r="35" spans="2:6" x14ac:dyDescent="0.25">
      <c r="C35">
        <v>16</v>
      </c>
      <c r="D35" s="121" t="s">
        <v>110</v>
      </c>
      <c r="E35" s="95" t="s">
        <v>303</v>
      </c>
    </row>
  </sheetData>
  <mergeCells count="1">
    <mergeCell ref="H1:K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opLeftCell="A23" workbookViewId="0">
      <selection activeCell="I30" sqref="I30:W32"/>
    </sheetView>
  </sheetViews>
  <sheetFormatPr defaultRowHeight="15.75" x14ac:dyDescent="0.25"/>
  <cols>
    <col min="1" max="1" width="2.625" customWidth="1"/>
    <col min="2" max="2" width="2.875" customWidth="1"/>
    <col min="3" max="3" width="3" customWidth="1"/>
    <col min="4" max="4" width="24.25" customWidth="1"/>
    <col min="5" max="5" width="2.5" customWidth="1"/>
    <col min="6" max="6" width="24.5" customWidth="1"/>
    <col min="7" max="7" width="5.25" customWidth="1"/>
    <col min="8" max="8" width="8.125" customWidth="1"/>
    <col min="9" max="9" width="6.25" customWidth="1"/>
    <col min="10" max="10" width="4.625" customWidth="1"/>
    <col min="11" max="11" width="4" customWidth="1"/>
    <col min="12" max="12" width="5.25" customWidth="1"/>
    <col min="13" max="13" width="7.125" customWidth="1"/>
    <col min="14" max="14" width="3.25" customWidth="1"/>
    <col min="15" max="15" width="3.125" customWidth="1"/>
    <col min="16" max="16" width="3" customWidth="1"/>
    <col min="17" max="17" width="3.25" customWidth="1"/>
    <col min="18" max="18" width="3.5" customWidth="1"/>
    <col min="19" max="19" width="3.625" customWidth="1"/>
    <col min="20" max="20" width="3.25" customWidth="1"/>
    <col min="21" max="21" width="3.5" customWidth="1"/>
    <col min="22" max="22" width="3.25" customWidth="1"/>
    <col min="23" max="23" width="3" customWidth="1"/>
  </cols>
  <sheetData>
    <row r="1" spans="1:23" ht="20.25" x14ac:dyDescent="0.3">
      <c r="E1" s="230" t="s">
        <v>23</v>
      </c>
      <c r="F1" s="230"/>
      <c r="G1" s="230"/>
    </row>
    <row r="2" spans="1:23" ht="21" thickBot="1" x14ac:dyDescent="0.35">
      <c r="E2" s="63"/>
      <c r="F2" s="63"/>
      <c r="G2" s="63"/>
    </row>
    <row r="3" spans="1:23" ht="19.5" thickBot="1" x14ac:dyDescent="0.35">
      <c r="A3" s="286" t="s">
        <v>218</v>
      </c>
      <c r="B3" s="287"/>
      <c r="C3" s="287"/>
      <c r="D3" s="288" t="s">
        <v>219</v>
      </c>
      <c r="E3" s="289"/>
      <c r="F3" s="289"/>
      <c r="G3" s="289"/>
      <c r="H3" s="289"/>
      <c r="I3" s="111" t="s">
        <v>220</v>
      </c>
      <c r="J3" s="287" t="s">
        <v>240</v>
      </c>
      <c r="K3" s="287"/>
      <c r="L3" s="287"/>
      <c r="M3" s="290"/>
      <c r="N3" s="291" t="s">
        <v>242</v>
      </c>
      <c r="O3" s="287"/>
      <c r="P3" s="287"/>
      <c r="Q3" s="287"/>
      <c r="R3" s="290"/>
      <c r="S3" s="291" t="s">
        <v>237</v>
      </c>
      <c r="T3" s="287"/>
      <c r="U3" s="287"/>
      <c r="V3" s="287"/>
      <c r="W3" s="292"/>
    </row>
    <row r="4" spans="1:23" ht="21" thickBot="1" x14ac:dyDescent="0.35">
      <c r="A4" s="278">
        <v>1</v>
      </c>
      <c r="B4" s="279"/>
      <c r="C4" s="293"/>
      <c r="D4" s="294" t="s">
        <v>274</v>
      </c>
      <c r="E4" s="295"/>
      <c r="F4" s="295"/>
      <c r="G4" s="295"/>
      <c r="H4" s="295"/>
      <c r="I4" s="206">
        <f xml:space="preserve"> L9+L13+L11</f>
        <v>3</v>
      </c>
      <c r="J4" s="338">
        <f xml:space="preserve"> (J9-K9) + (J11-K11)+(J13-K13)</f>
        <v>0</v>
      </c>
      <c r="K4" s="339"/>
      <c r="L4" s="351"/>
      <c r="M4" s="207">
        <f xml:space="preserve"> RANK(J4,$J$4:$J$7,0)</f>
        <v>1</v>
      </c>
      <c r="N4" s="341" t="e">
        <f xml:space="preserve"> (N13+P13+R13+T13+V13+N9+P9+R9+T9+V9+N11+P11+R11+T11+V11)/(O13+Q13+S13+U13+W13+O9+Q9+S9+U9+W9+O11+Q11+S11+U11+W11)</f>
        <v>#DIV/0!</v>
      </c>
      <c r="O4" s="341"/>
      <c r="P4" s="341"/>
      <c r="Q4" s="352"/>
      <c r="R4" s="213" t="e">
        <f>RANK(N4,$N$4:$N$7,0)</f>
        <v>#DIV/0!</v>
      </c>
      <c r="S4" s="345">
        <f>RANK(I4,$I$4:$I$7,0)</f>
        <v>1</v>
      </c>
      <c r="T4" s="322"/>
      <c r="U4" s="322"/>
      <c r="V4" s="322"/>
      <c r="W4" s="323"/>
    </row>
    <row r="5" spans="1:23" ht="21" thickBot="1" x14ac:dyDescent="0.35">
      <c r="A5" s="237">
        <v>2</v>
      </c>
      <c r="B5" s="238"/>
      <c r="C5" s="239"/>
      <c r="D5" s="269" t="s">
        <v>275</v>
      </c>
      <c r="E5" s="270"/>
      <c r="F5" s="270"/>
      <c r="G5" s="270"/>
      <c r="H5" s="270"/>
      <c r="I5" s="190">
        <f xml:space="preserve"> L10+M12+M13</f>
        <v>3</v>
      </c>
      <c r="J5" s="324">
        <f xml:space="preserve"> (J10-K10) + (K12-J12)+(K13-J13)</f>
        <v>0</v>
      </c>
      <c r="K5" s="325"/>
      <c r="L5" s="325"/>
      <c r="M5" s="209">
        <f xml:space="preserve"> RANK(J5,$J$4:$J$7,0)</f>
        <v>1</v>
      </c>
      <c r="N5" s="327" t="e">
        <f xml:space="preserve"> (N10+P10+R10+T10+V10+O12+Q12+S12+U12+W12+O13+Q13+S13+U13+W13)/(O10+Q10+S10+U10+W10+N12+P12+R12+T12+V12+N13+P13+R13+T13+V13)</f>
        <v>#DIV/0!</v>
      </c>
      <c r="O5" s="327"/>
      <c r="P5" s="327"/>
      <c r="Q5" s="328"/>
      <c r="R5" s="214" t="e">
        <f>RANK(N5,$N$4:$N$7,0)</f>
        <v>#DIV/0!</v>
      </c>
      <c r="S5" s="345">
        <f>RANK(I5,$I$4:$I$7,0)</f>
        <v>1</v>
      </c>
      <c r="T5" s="322"/>
      <c r="U5" s="322"/>
      <c r="V5" s="322"/>
      <c r="W5" s="323"/>
    </row>
    <row r="6" spans="1:23" ht="21" thickBot="1" x14ac:dyDescent="0.35">
      <c r="A6" s="237">
        <v>3</v>
      </c>
      <c r="B6" s="238"/>
      <c r="C6" s="239"/>
      <c r="D6" s="269" t="s">
        <v>276</v>
      </c>
      <c r="E6" s="270"/>
      <c r="F6" s="270"/>
      <c r="G6" s="270"/>
      <c r="H6" s="270"/>
      <c r="I6" s="189">
        <f>L14+M10+M11</f>
        <v>3</v>
      </c>
      <c r="J6" s="329">
        <f>(J14-K14)+(K10-J10)+(K11-J11)</f>
        <v>0</v>
      </c>
      <c r="K6" s="330"/>
      <c r="L6" s="330"/>
      <c r="M6" s="209">
        <f xml:space="preserve"> RANK(J6,$J$4:$J$7,0)</f>
        <v>1</v>
      </c>
      <c r="N6" s="327" t="e">
        <f xml:space="preserve"> (N14+P14+R14+T14+V14+O10+Q10+S10+U10+W10+O11+Q11+S11+U11+W11)/(O14+Q14+S14+U14+W14+N10+P10+R10+T10+V10+N11+P11+R11+T11+V11)</f>
        <v>#DIV/0!</v>
      </c>
      <c r="O6" s="327"/>
      <c r="P6" s="327"/>
      <c r="Q6" s="328"/>
      <c r="R6" s="214" t="e">
        <f>RANK(N6,$N$4:$N$7,0)</f>
        <v>#DIV/0!</v>
      </c>
      <c r="S6" s="345">
        <f>RANK(I6,$I$4:$I$7,0)</f>
        <v>1</v>
      </c>
      <c r="T6" s="322"/>
      <c r="U6" s="322"/>
      <c r="V6" s="322"/>
      <c r="W6" s="323"/>
    </row>
    <row r="7" spans="1:23" ht="21" thickBot="1" x14ac:dyDescent="0.35">
      <c r="A7" s="248">
        <v>4</v>
      </c>
      <c r="B7" s="249"/>
      <c r="C7" s="250"/>
      <c r="D7" s="251" t="s">
        <v>277</v>
      </c>
      <c r="E7" s="252"/>
      <c r="F7" s="252"/>
      <c r="G7" s="252"/>
      <c r="H7" s="252"/>
      <c r="I7" s="168">
        <f>L12+M9+M14</f>
        <v>3</v>
      </c>
      <c r="J7" s="310">
        <f xml:space="preserve"> (J12-K12) + (K9-J9)+(K14-J14)</f>
        <v>0</v>
      </c>
      <c r="K7" s="311"/>
      <c r="L7" s="311"/>
      <c r="M7" s="211">
        <f xml:space="preserve"> RANK(J7,$J$4:$J$7,0)</f>
        <v>1</v>
      </c>
      <c r="N7" s="344" t="e">
        <f xml:space="preserve"> (N12+P12+R12+T12+V12+O9+Q9+S9+U9+W9+O14+Q14+S14+U14+W14)/(O12+Q12+S12+U12+W12+N9+P9+R9+T9+V9+N14+P14+R14+T14+V14)</f>
        <v>#DIV/0!</v>
      </c>
      <c r="O7" s="344"/>
      <c r="P7" s="344"/>
      <c r="Q7" s="344"/>
      <c r="R7" s="215" t="e">
        <f>RANK(N7,$N$4:$N$7,0)</f>
        <v>#DIV/0!</v>
      </c>
      <c r="S7" s="348">
        <f>RANK(I7,$I$4:$I$7,0)</f>
        <v>1</v>
      </c>
      <c r="T7" s="349"/>
      <c r="U7" s="349"/>
      <c r="V7" s="349"/>
      <c r="W7" s="350"/>
    </row>
    <row r="8" spans="1:23" ht="16.5" thickBot="1" x14ac:dyDescent="0.3">
      <c r="A8" s="286" t="s">
        <v>221</v>
      </c>
      <c r="B8" s="287"/>
      <c r="C8" s="290"/>
      <c r="D8" s="291"/>
      <c r="E8" s="287"/>
      <c r="F8" s="290"/>
      <c r="G8" s="106" t="s">
        <v>222</v>
      </c>
      <c r="H8" s="106" t="s">
        <v>223</v>
      </c>
      <c r="I8" s="32" t="s">
        <v>239</v>
      </c>
      <c r="J8" s="278" t="s">
        <v>279</v>
      </c>
      <c r="K8" s="307"/>
      <c r="L8" s="279" t="s">
        <v>278</v>
      </c>
      <c r="M8" s="279"/>
      <c r="N8" s="308" t="s">
        <v>231</v>
      </c>
      <c r="O8" s="309"/>
      <c r="P8" s="303" t="s">
        <v>232</v>
      </c>
      <c r="Q8" s="303"/>
      <c r="R8" s="304" t="s">
        <v>233</v>
      </c>
      <c r="S8" s="303"/>
      <c r="T8" s="304" t="s">
        <v>234</v>
      </c>
      <c r="U8" s="305"/>
      <c r="V8" s="303" t="s">
        <v>235</v>
      </c>
      <c r="W8" s="305"/>
    </row>
    <row r="9" spans="1:23" x14ac:dyDescent="0.25">
      <c r="A9" s="135">
        <v>1</v>
      </c>
      <c r="B9" s="136" t="s">
        <v>217</v>
      </c>
      <c r="C9" s="137">
        <v>4</v>
      </c>
      <c r="D9" s="138" t="str">
        <f t="shared" ref="D9:D14" si="0">VLOOKUP(A9,$A$4:$E$7,4,0)</f>
        <v>Đào Thị Thanh Hà (CQ)</v>
      </c>
      <c r="E9" s="97" t="s">
        <v>217</v>
      </c>
      <c r="F9" s="139" t="str">
        <f t="shared" ref="F9:F14" si="1">VLOOKUP(C9,$A$4:$E$7,4,0)</f>
        <v>Nguyễn Ngọc Mỹ Phương (CQ)</v>
      </c>
      <c r="G9" s="30" t="s">
        <v>294</v>
      </c>
      <c r="H9" s="115" t="s">
        <v>295</v>
      </c>
      <c r="I9" s="38">
        <v>1</v>
      </c>
      <c r="J9" s="171">
        <f xml:space="preserve"> IF(N9&gt;O9,1,0)+IF(P9&gt;Q9,1,0)+IF(R9&gt;S9,1,0)+IF(T9&gt;U9,1,0)+IF(V9&gt;W9,1,0)</f>
        <v>0</v>
      </c>
      <c r="K9" s="172">
        <f t="shared" ref="K9:K14" si="2" xml:space="preserve"> IF(O9&gt;N9,1,0)+IF(Q9&gt;P9,1,0)+IF(S9&gt;R9,1,0)+IF(U9&gt;T9,1,0)+IF(W9&gt;V9,1,0)</f>
        <v>0</v>
      </c>
      <c r="L9" s="173">
        <f t="shared" ref="L9:M12" si="3">IF(J9&gt;K9,2,1)</f>
        <v>1</v>
      </c>
      <c r="M9" s="173">
        <f t="shared" si="3"/>
        <v>1</v>
      </c>
      <c r="N9" s="171"/>
      <c r="O9" s="172"/>
      <c r="P9" s="174"/>
      <c r="Q9" s="174"/>
      <c r="R9" s="171"/>
      <c r="S9" s="174"/>
      <c r="T9" s="171"/>
      <c r="U9" s="172"/>
      <c r="V9" s="174"/>
      <c r="W9" s="172"/>
    </row>
    <row r="10" spans="1:23" x14ac:dyDescent="0.25">
      <c r="A10" s="42">
        <v>2</v>
      </c>
      <c r="B10" s="19" t="s">
        <v>217</v>
      </c>
      <c r="C10" s="43">
        <v>3</v>
      </c>
      <c r="D10" s="20" t="str">
        <f t="shared" si="0"/>
        <v>Ngô Thị Mỵ (SPKT)</v>
      </c>
      <c r="E10" s="30" t="s">
        <v>217</v>
      </c>
      <c r="F10" s="132" t="str">
        <f t="shared" si="1"/>
        <v>Nguyễn Thị Khánh Vân (BK)</v>
      </c>
      <c r="G10" s="30" t="s">
        <v>294</v>
      </c>
      <c r="H10" s="115" t="s">
        <v>295</v>
      </c>
      <c r="I10" s="38">
        <v>2</v>
      </c>
      <c r="J10" s="171">
        <f xml:space="preserve"> IF(N10&gt;O10,1,0)+IF(P10&gt;Q10,1,0)+IF(R10&gt;S10,1,0)+IF(T10&gt;U10,1,0)+IF(V10&gt;W10,1,0)</f>
        <v>0</v>
      </c>
      <c r="K10" s="172">
        <f t="shared" si="2"/>
        <v>0</v>
      </c>
      <c r="L10" s="173">
        <f t="shared" si="3"/>
        <v>1</v>
      </c>
      <c r="M10" s="173">
        <f t="shared" si="3"/>
        <v>1</v>
      </c>
      <c r="N10" s="175"/>
      <c r="O10" s="176"/>
      <c r="P10" s="174"/>
      <c r="Q10" s="174"/>
      <c r="R10" s="171"/>
      <c r="S10" s="174"/>
      <c r="T10" s="177"/>
      <c r="U10" s="178"/>
      <c r="V10" s="174"/>
      <c r="W10" s="172"/>
    </row>
    <row r="11" spans="1:23" x14ac:dyDescent="0.25">
      <c r="A11" s="42">
        <v>1</v>
      </c>
      <c r="B11" s="19"/>
      <c r="C11" s="43">
        <v>3</v>
      </c>
      <c r="D11" s="20" t="str">
        <f t="shared" si="0"/>
        <v>Đào Thị Thanh Hà (CQ)</v>
      </c>
      <c r="E11" s="30" t="s">
        <v>217</v>
      </c>
      <c r="F11" s="132" t="str">
        <f t="shared" si="1"/>
        <v>Nguyễn Thị Khánh Vân (BK)</v>
      </c>
      <c r="G11" s="30" t="s">
        <v>314</v>
      </c>
      <c r="H11" s="115" t="s">
        <v>295</v>
      </c>
      <c r="I11" s="38">
        <v>1</v>
      </c>
      <c r="J11" s="171">
        <f xml:space="preserve"> IF(N11&gt;O11,1,0)+IF(P11&gt;Q11,1,0)+IF(R11&gt;S11,1,0)+IF(T11&gt;U11,1,0)+IF(V11&gt;W11,1,0)</f>
        <v>0</v>
      </c>
      <c r="K11" s="172">
        <f t="shared" si="2"/>
        <v>0</v>
      </c>
      <c r="L11" s="173">
        <f t="shared" si="3"/>
        <v>1</v>
      </c>
      <c r="M11" s="173">
        <f t="shared" si="3"/>
        <v>1</v>
      </c>
      <c r="N11" s="175"/>
      <c r="O11" s="176"/>
      <c r="P11" s="174"/>
      <c r="Q11" s="174"/>
      <c r="R11" s="171"/>
      <c r="S11" s="174"/>
      <c r="T11" s="171"/>
      <c r="U11" s="172"/>
      <c r="V11" s="174"/>
      <c r="W11" s="172"/>
    </row>
    <row r="12" spans="1:23" x14ac:dyDescent="0.25">
      <c r="A12" s="42">
        <v>4</v>
      </c>
      <c r="B12" s="19" t="s">
        <v>217</v>
      </c>
      <c r="C12" s="43">
        <v>2</v>
      </c>
      <c r="D12" s="20" t="str">
        <f t="shared" si="0"/>
        <v>Nguyễn Ngọc Mỹ Phương (CQ)</v>
      </c>
      <c r="E12" s="30" t="s">
        <v>217</v>
      </c>
      <c r="F12" s="132" t="str">
        <f t="shared" si="1"/>
        <v>Ngô Thị Mỵ (SPKT)</v>
      </c>
      <c r="G12" s="30" t="s">
        <v>314</v>
      </c>
      <c r="H12" s="115" t="s">
        <v>295</v>
      </c>
      <c r="I12" s="38">
        <v>2</v>
      </c>
      <c r="J12" s="171">
        <f xml:space="preserve"> IF(N12&gt;O12,1,0)+IF(P12&gt;Q12,1,0)+IF(R12&gt;S12,1,0)+IF(T12&gt;U12,1,0)+IF(V12&gt;W12,1,0)</f>
        <v>0</v>
      </c>
      <c r="K12" s="172">
        <f t="shared" si="2"/>
        <v>0</v>
      </c>
      <c r="L12" s="173">
        <f t="shared" si="3"/>
        <v>1</v>
      </c>
      <c r="M12" s="173">
        <f t="shared" si="3"/>
        <v>1</v>
      </c>
      <c r="N12" s="175"/>
      <c r="O12" s="176"/>
      <c r="P12" s="174"/>
      <c r="Q12" s="174"/>
      <c r="R12" s="171"/>
      <c r="S12" s="174"/>
      <c r="T12" s="171"/>
      <c r="U12" s="172"/>
      <c r="V12" s="174"/>
      <c r="W12" s="172"/>
    </row>
    <row r="13" spans="1:23" x14ac:dyDescent="0.25">
      <c r="A13" s="42">
        <v>1</v>
      </c>
      <c r="B13" s="19" t="s">
        <v>217</v>
      </c>
      <c r="C13" s="43">
        <v>2</v>
      </c>
      <c r="D13" s="101" t="str">
        <f t="shared" si="0"/>
        <v>Đào Thị Thanh Hà (CQ)</v>
      </c>
      <c r="E13" s="105" t="s">
        <v>217</v>
      </c>
      <c r="F13" s="140" t="str">
        <f t="shared" si="1"/>
        <v>Ngô Thị Mỵ (SPKT)</v>
      </c>
      <c r="G13" s="30" t="s">
        <v>324</v>
      </c>
      <c r="H13" s="115" t="s">
        <v>318</v>
      </c>
      <c r="I13" s="38">
        <v>1</v>
      </c>
      <c r="J13" s="171">
        <f t="shared" ref="J13" si="4" xml:space="preserve"> IF(N13&gt;O13,1,0)+IF(P13&gt;Q13,1,0)+IF(R13&gt;S13,1,0)+IF(T13&gt;U13,1,0)+IF(V13&gt;W13,1,0)</f>
        <v>0</v>
      </c>
      <c r="K13" s="172">
        <f t="shared" si="2"/>
        <v>0</v>
      </c>
      <c r="L13" s="173">
        <f t="shared" ref="L13:M14" si="5">IF(J13&gt;K13,2,1)</f>
        <v>1</v>
      </c>
      <c r="M13" s="173">
        <f t="shared" si="5"/>
        <v>1</v>
      </c>
      <c r="N13" s="175"/>
      <c r="O13" s="176"/>
      <c r="P13" s="174"/>
      <c r="Q13" s="174"/>
      <c r="R13" s="171"/>
      <c r="S13" s="174"/>
      <c r="T13" s="177"/>
      <c r="U13" s="178"/>
      <c r="V13" s="174"/>
      <c r="W13" s="172"/>
    </row>
    <row r="14" spans="1:23" ht="16.5" thickBot="1" x14ac:dyDescent="0.3">
      <c r="A14" s="44">
        <v>3</v>
      </c>
      <c r="B14" s="22" t="s">
        <v>217</v>
      </c>
      <c r="C14" s="45">
        <v>4</v>
      </c>
      <c r="D14" s="23" t="str">
        <f t="shared" si="0"/>
        <v>Nguyễn Thị Khánh Vân (BK)</v>
      </c>
      <c r="E14" s="24" t="s">
        <v>217</v>
      </c>
      <c r="F14" s="133" t="str">
        <f t="shared" si="1"/>
        <v>Nguyễn Ngọc Mỹ Phương (CQ)</v>
      </c>
      <c r="G14" s="109" t="s">
        <v>324</v>
      </c>
      <c r="H14" s="116" t="s">
        <v>318</v>
      </c>
      <c r="I14" s="55">
        <v>2</v>
      </c>
      <c r="J14" s="181">
        <f xml:space="preserve"> IF(N14&gt;O14,1,0)+IF(P14&gt;Q14,1,0)+IF(R14&gt;S14,1,0)+IF(T14&gt;U14,1,0)+IF(V14&gt;W14,1,0)</f>
        <v>0</v>
      </c>
      <c r="K14" s="182">
        <f t="shared" si="2"/>
        <v>0</v>
      </c>
      <c r="L14" s="183">
        <f t="shared" si="5"/>
        <v>1</v>
      </c>
      <c r="M14" s="184">
        <f t="shared" si="5"/>
        <v>1</v>
      </c>
      <c r="N14" s="181"/>
      <c r="O14" s="182"/>
      <c r="P14" s="185"/>
      <c r="Q14" s="185"/>
      <c r="R14" s="181"/>
      <c r="S14" s="185"/>
      <c r="T14" s="181"/>
      <c r="U14" s="182"/>
      <c r="V14" s="185"/>
      <c r="W14" s="182"/>
    </row>
    <row r="15" spans="1:23" ht="21" thickBot="1" x14ac:dyDescent="0.35">
      <c r="E15" s="84"/>
      <c r="F15" s="84"/>
      <c r="G15" s="84"/>
    </row>
    <row r="16" spans="1:23" ht="19.5" thickBot="1" x14ac:dyDescent="0.35">
      <c r="A16" s="286" t="s">
        <v>218</v>
      </c>
      <c r="B16" s="287"/>
      <c r="C16" s="287"/>
      <c r="D16" s="288" t="s">
        <v>236</v>
      </c>
      <c r="E16" s="289"/>
      <c r="F16" s="289"/>
      <c r="G16" s="289"/>
      <c r="H16" s="353"/>
      <c r="I16" s="111" t="s">
        <v>220</v>
      </c>
      <c r="J16" s="287" t="s">
        <v>240</v>
      </c>
      <c r="K16" s="287"/>
      <c r="L16" s="287"/>
      <c r="M16" s="290"/>
      <c r="N16" s="291" t="s">
        <v>242</v>
      </c>
      <c r="O16" s="287"/>
      <c r="P16" s="287"/>
      <c r="Q16" s="287"/>
      <c r="R16" s="290"/>
      <c r="S16" s="285" t="s">
        <v>237</v>
      </c>
      <c r="T16" s="283"/>
      <c r="U16" s="283"/>
      <c r="V16" s="283"/>
      <c r="W16" s="302"/>
    </row>
    <row r="17" spans="1:24" ht="21" thickBot="1" x14ac:dyDescent="0.35">
      <c r="A17" s="278">
        <v>5</v>
      </c>
      <c r="B17" s="279"/>
      <c r="C17" s="293"/>
      <c r="D17" s="294" t="s">
        <v>280</v>
      </c>
      <c r="E17" s="295"/>
      <c r="F17" s="295"/>
      <c r="G17" s="295"/>
      <c r="H17" s="295"/>
      <c r="I17" s="216">
        <f xml:space="preserve"> L22+L26+L24</f>
        <v>3</v>
      </c>
      <c r="J17" s="338">
        <f xml:space="preserve"> (J22-K22) + (J24-K24)+(J26-K26)</f>
        <v>0</v>
      </c>
      <c r="K17" s="339"/>
      <c r="L17" s="351"/>
      <c r="M17" s="207">
        <f xml:space="preserve"> RANK(J17,$J$17:$J$20,0)</f>
        <v>1</v>
      </c>
      <c r="N17" s="341" t="e">
        <f xml:space="preserve"> (N26+P26+R26+T26+V26+N22+P22+R22+T22+V22+N24+P24+R24+T24+V24)/(O26+Q26+S26+U26+W26+O22+Q22+S22+U22+W22+O24+Q24+S24+U24+W24)</f>
        <v>#DIV/0!</v>
      </c>
      <c r="O17" s="341"/>
      <c r="P17" s="341"/>
      <c r="Q17" s="352"/>
      <c r="R17" s="208" t="e">
        <f>RANK(N17,$N$17:$N$20,0)</f>
        <v>#DIV/0!</v>
      </c>
      <c r="S17" s="345">
        <f>RANK(I17,$I$17:$I$20,0)</f>
        <v>1</v>
      </c>
      <c r="T17" s="322"/>
      <c r="U17" s="322"/>
      <c r="V17" s="322"/>
      <c r="W17" s="323"/>
    </row>
    <row r="18" spans="1:24" ht="21" thickBot="1" x14ac:dyDescent="0.35">
      <c r="A18" s="237">
        <v>6</v>
      </c>
      <c r="B18" s="238"/>
      <c r="C18" s="239"/>
      <c r="D18" s="269" t="s">
        <v>281</v>
      </c>
      <c r="E18" s="270"/>
      <c r="F18" s="270"/>
      <c r="G18" s="270"/>
      <c r="H18" s="270"/>
      <c r="I18" s="217">
        <f xml:space="preserve"> L23+M25+M26</f>
        <v>3</v>
      </c>
      <c r="J18" s="324">
        <f xml:space="preserve"> (J23-K23) + (K25-J25)+(K26-J26)</f>
        <v>0</v>
      </c>
      <c r="K18" s="325"/>
      <c r="L18" s="325"/>
      <c r="M18" s="207">
        <f xml:space="preserve"> RANK(J18,$J$17:$J$20,0)</f>
        <v>1</v>
      </c>
      <c r="N18" s="327" t="e">
        <f xml:space="preserve"> (N23+P23+R23+T23+V23+O25+Q25+S25+U25+W25+O26+Q26+S26+U26+W26)/(O23+Q23+S23+U23+W23+N25+P25+R25+T25+V25+N26+P26+R26+T26+V26)</f>
        <v>#DIV/0!</v>
      </c>
      <c r="O18" s="327"/>
      <c r="P18" s="327"/>
      <c r="Q18" s="328"/>
      <c r="R18" s="208" t="e">
        <f>RANK(N18,$N$17:$N$20,0)</f>
        <v>#DIV/0!</v>
      </c>
      <c r="S18" s="345">
        <f>RANK(I18,$I$17:$I$20,0)</f>
        <v>1</v>
      </c>
      <c r="T18" s="322"/>
      <c r="U18" s="322"/>
      <c r="V18" s="322"/>
      <c r="W18" s="323"/>
    </row>
    <row r="19" spans="1:24" ht="21" thickBot="1" x14ac:dyDescent="0.35">
      <c r="A19" s="237">
        <v>7</v>
      </c>
      <c r="B19" s="238"/>
      <c r="C19" s="239"/>
      <c r="D19" s="269" t="s">
        <v>282</v>
      </c>
      <c r="E19" s="270"/>
      <c r="F19" s="270"/>
      <c r="G19" s="270"/>
      <c r="H19" s="270"/>
      <c r="I19" s="218">
        <f>L27+M23+M24</f>
        <v>3</v>
      </c>
      <c r="J19" s="329">
        <f>(J27-K27)+(K23-J23)+(K24-J24)</f>
        <v>0</v>
      </c>
      <c r="K19" s="330"/>
      <c r="L19" s="330"/>
      <c r="M19" s="207">
        <f xml:space="preserve"> RANK(J19,$J$17:$J$20,0)</f>
        <v>1</v>
      </c>
      <c r="N19" s="327" t="e">
        <f xml:space="preserve"> (N27+P27+R27+T27+V27+O23+Q23+S23+U23+W23+O24+Q24+S24+U24+W24)/(O27+Q27+S27+U27+W27+N23+P23+R23+T23+V23+N24+P24+R24+T24+V24)</f>
        <v>#DIV/0!</v>
      </c>
      <c r="O19" s="327"/>
      <c r="P19" s="327"/>
      <c r="Q19" s="328"/>
      <c r="R19" s="208" t="e">
        <f>RANK(N19,$N$17:$N$20,0)</f>
        <v>#DIV/0!</v>
      </c>
      <c r="S19" s="345">
        <f>RANK(I19,$I$17:$I$20,0)</f>
        <v>1</v>
      </c>
      <c r="T19" s="322"/>
      <c r="U19" s="322"/>
      <c r="V19" s="322"/>
      <c r="W19" s="323"/>
    </row>
    <row r="20" spans="1:24" ht="21" thickBot="1" x14ac:dyDescent="0.35">
      <c r="A20" s="354">
        <v>8</v>
      </c>
      <c r="B20" s="355"/>
      <c r="C20" s="356"/>
      <c r="D20" s="258" t="s">
        <v>283</v>
      </c>
      <c r="E20" s="259"/>
      <c r="F20" s="259"/>
      <c r="G20" s="259"/>
      <c r="H20" s="259"/>
      <c r="I20" s="219">
        <f>L25+M22+M27</f>
        <v>3</v>
      </c>
      <c r="J20" s="310">
        <f xml:space="preserve"> (J25-K25) + (K22-J22)+(K27-J27)</f>
        <v>0</v>
      </c>
      <c r="K20" s="311"/>
      <c r="L20" s="311"/>
      <c r="M20" s="207">
        <f xml:space="preserve"> RANK(J20,$J$17:$J$20,0)</f>
        <v>1</v>
      </c>
      <c r="N20" s="344" t="e">
        <f xml:space="preserve"> (N25+P25+R25+T25+V25+O22+Q22+S22+U22+W22+O27+Q27+S27+U27+W27)/(O25+Q25+S25+U25+W25+N22+P22+R22+T22+V22+N27+P27+R27+T27+V27)</f>
        <v>#DIV/0!</v>
      </c>
      <c r="O20" s="344"/>
      <c r="P20" s="344"/>
      <c r="Q20" s="344"/>
      <c r="R20" s="208" t="e">
        <f>RANK(N20,$N$17:$N$20,0)</f>
        <v>#DIV/0!</v>
      </c>
      <c r="S20" s="345">
        <f>RANK(I20,$I$17:$I$20,0)</f>
        <v>1</v>
      </c>
      <c r="T20" s="322"/>
      <c r="U20" s="322"/>
      <c r="V20" s="322"/>
      <c r="W20" s="323"/>
    </row>
    <row r="21" spans="1:24" x14ac:dyDescent="0.25">
      <c r="A21" s="278" t="s">
        <v>221</v>
      </c>
      <c r="B21" s="279"/>
      <c r="C21" s="293"/>
      <c r="D21" s="291"/>
      <c r="E21" s="287"/>
      <c r="F21" s="292"/>
      <c r="G21" s="96" t="s">
        <v>222</v>
      </c>
      <c r="H21" s="106" t="s">
        <v>223</v>
      </c>
      <c r="I21" s="32" t="s">
        <v>239</v>
      </c>
      <c r="J21" s="278" t="s">
        <v>279</v>
      </c>
      <c r="K21" s="307"/>
      <c r="L21" s="279" t="s">
        <v>278</v>
      </c>
      <c r="M21" s="279"/>
      <c r="N21" s="308" t="s">
        <v>231</v>
      </c>
      <c r="O21" s="309"/>
      <c r="P21" s="303" t="s">
        <v>232</v>
      </c>
      <c r="Q21" s="303"/>
      <c r="R21" s="304" t="s">
        <v>233</v>
      </c>
      <c r="S21" s="303"/>
      <c r="T21" s="304" t="s">
        <v>234</v>
      </c>
      <c r="U21" s="305"/>
      <c r="V21" s="304" t="s">
        <v>235</v>
      </c>
      <c r="W21" s="305"/>
    </row>
    <row r="22" spans="1:24" x14ac:dyDescent="0.25">
      <c r="A22" s="42">
        <v>5</v>
      </c>
      <c r="B22" s="19" t="s">
        <v>217</v>
      </c>
      <c r="C22" s="43">
        <v>8</v>
      </c>
      <c r="D22" s="20" t="str">
        <f t="shared" ref="D22:D27" si="6">VLOOKUP(A22,$A$17:$E$20,4,0)</f>
        <v xml:space="preserve"> Lê Thị Thu Tâm (KT)</v>
      </c>
      <c r="E22" s="30" t="s">
        <v>217</v>
      </c>
      <c r="F22" s="132" t="str">
        <f t="shared" ref="F22:F27" si="7">VLOOKUP(C22,$A$17:$E$20,4,0)</f>
        <v>Huỳnh Thị Kim Hà (CQ)</v>
      </c>
      <c r="G22" s="30" t="s">
        <v>294</v>
      </c>
      <c r="H22" s="115" t="s">
        <v>295</v>
      </c>
      <c r="I22" s="38">
        <v>3</v>
      </c>
      <c r="J22" s="171">
        <f xml:space="preserve"> IF(N22&gt;O22,1,0)+IF(P22&gt;Q22,1,0)+IF(R22&gt;S22,1,0)+IF(T22&gt;U22,1,0)+IF(V22&gt;W22,1,0)</f>
        <v>0</v>
      </c>
      <c r="K22" s="172">
        <f t="shared" ref="K22:K27" si="8" xml:space="preserve"> IF(O22&gt;N22,1,0)+IF(Q22&gt;P22,1,0)+IF(S22&gt;R22,1,0)+IF(U22&gt;T22,1,0)+IF(W22&gt;V22,1,0)</f>
        <v>0</v>
      </c>
      <c r="L22" s="173">
        <f t="shared" ref="L22:M25" si="9">IF(J22&gt;K22,2,1)</f>
        <v>1</v>
      </c>
      <c r="M22" s="173">
        <f t="shared" si="9"/>
        <v>1</v>
      </c>
      <c r="N22" s="171"/>
      <c r="O22" s="172"/>
      <c r="P22" s="174"/>
      <c r="Q22" s="174"/>
      <c r="R22" s="171"/>
      <c r="S22" s="174"/>
      <c r="T22" s="171"/>
      <c r="U22" s="172"/>
      <c r="V22" s="171"/>
      <c r="W22" s="172"/>
    </row>
    <row r="23" spans="1:24" x14ac:dyDescent="0.25">
      <c r="A23" s="42">
        <v>6</v>
      </c>
      <c r="B23" s="19" t="s">
        <v>217</v>
      </c>
      <c r="C23" s="43">
        <v>7</v>
      </c>
      <c r="D23" s="20" t="str">
        <f t="shared" si="6"/>
        <v xml:space="preserve"> Nguyễn Ngọc Anh (SP)</v>
      </c>
      <c r="E23" s="30" t="s">
        <v>217</v>
      </c>
      <c r="F23" s="132" t="str">
        <f t="shared" si="7"/>
        <v>Phan Thị Hà Thanh (BK)</v>
      </c>
      <c r="G23" s="30" t="s">
        <v>294</v>
      </c>
      <c r="H23" s="115" t="s">
        <v>295</v>
      </c>
      <c r="I23" s="38">
        <v>4</v>
      </c>
      <c r="J23" s="171">
        <f xml:space="preserve"> IF(N23&gt;O23,1,0)+IF(P23&gt;Q23,1,0)+IF(R23&gt;S23,1,0)+IF(T23&gt;U23,1,0)+IF(V23&gt;W23,1,0)</f>
        <v>0</v>
      </c>
      <c r="K23" s="172">
        <f t="shared" si="8"/>
        <v>0</v>
      </c>
      <c r="L23" s="173">
        <f t="shared" si="9"/>
        <v>1</v>
      </c>
      <c r="M23" s="173">
        <f t="shared" si="9"/>
        <v>1</v>
      </c>
      <c r="N23" s="175"/>
      <c r="O23" s="176"/>
      <c r="P23" s="174"/>
      <c r="Q23" s="174"/>
      <c r="R23" s="171"/>
      <c r="S23" s="174"/>
      <c r="T23" s="177"/>
      <c r="U23" s="178"/>
      <c r="V23" s="171"/>
      <c r="W23" s="172"/>
    </row>
    <row r="24" spans="1:24" x14ac:dyDescent="0.25">
      <c r="A24" s="42">
        <v>5</v>
      </c>
      <c r="B24" s="19"/>
      <c r="C24" s="43">
        <v>7</v>
      </c>
      <c r="D24" s="20" t="str">
        <f t="shared" si="6"/>
        <v xml:space="preserve"> Lê Thị Thu Tâm (KT)</v>
      </c>
      <c r="E24" s="30" t="s">
        <v>217</v>
      </c>
      <c r="F24" s="132" t="str">
        <f t="shared" si="7"/>
        <v>Phan Thị Hà Thanh (BK)</v>
      </c>
      <c r="G24" s="30" t="s">
        <v>314</v>
      </c>
      <c r="H24" s="115" t="s">
        <v>295</v>
      </c>
      <c r="I24" s="38">
        <v>3</v>
      </c>
      <c r="J24" s="171">
        <f xml:space="preserve"> IF(N24&gt;O24,1,0)+IF(P24&gt;Q24,1,0)+IF(R24&gt;S24,1,0)+IF(T24&gt;U24,1,0)+IF(V24&gt;W24,1,0)</f>
        <v>0</v>
      </c>
      <c r="K24" s="172">
        <f t="shared" si="8"/>
        <v>0</v>
      </c>
      <c r="L24" s="173">
        <f t="shared" si="9"/>
        <v>1</v>
      </c>
      <c r="M24" s="173">
        <f t="shared" si="9"/>
        <v>1</v>
      </c>
      <c r="N24" s="175"/>
      <c r="O24" s="176"/>
      <c r="P24" s="174"/>
      <c r="Q24" s="174"/>
      <c r="R24" s="171"/>
      <c r="S24" s="174"/>
      <c r="T24" s="171"/>
      <c r="U24" s="172"/>
      <c r="V24" s="171"/>
      <c r="W24" s="172"/>
    </row>
    <row r="25" spans="1:24" x14ac:dyDescent="0.25">
      <c r="A25" s="42">
        <v>8</v>
      </c>
      <c r="B25" s="19" t="s">
        <v>217</v>
      </c>
      <c r="C25" s="43">
        <v>6</v>
      </c>
      <c r="D25" s="20" t="str">
        <f t="shared" si="6"/>
        <v>Huỳnh Thị Kim Hà (CQ)</v>
      </c>
      <c r="E25" s="30" t="s">
        <v>217</v>
      </c>
      <c r="F25" s="132" t="str">
        <f t="shared" si="7"/>
        <v xml:space="preserve"> Nguyễn Ngọc Anh (SP)</v>
      </c>
      <c r="G25" s="30" t="s">
        <v>314</v>
      </c>
      <c r="H25" s="115" t="s">
        <v>295</v>
      </c>
      <c r="I25" s="38">
        <v>4</v>
      </c>
      <c r="J25" s="171">
        <f xml:space="preserve"> IF(N25&gt;O25,1,0)+IF(P25&gt;Q25,1,0)+IF(R25&gt;S25,1,0)+IF(T25&gt;U25,1,0)+IF(V25&gt;W25,1,0)</f>
        <v>0</v>
      </c>
      <c r="K25" s="172">
        <f t="shared" si="8"/>
        <v>0</v>
      </c>
      <c r="L25" s="173">
        <f t="shared" si="9"/>
        <v>1</v>
      </c>
      <c r="M25" s="173">
        <f t="shared" si="9"/>
        <v>1</v>
      </c>
      <c r="N25" s="175"/>
      <c r="O25" s="176"/>
      <c r="P25" s="174"/>
      <c r="Q25" s="174"/>
      <c r="R25" s="171"/>
      <c r="S25" s="174"/>
      <c r="T25" s="171"/>
      <c r="U25" s="172"/>
      <c r="V25" s="171"/>
      <c r="W25" s="172"/>
    </row>
    <row r="26" spans="1:24" x14ac:dyDescent="0.25">
      <c r="A26" s="42">
        <v>5</v>
      </c>
      <c r="B26" s="19" t="s">
        <v>217</v>
      </c>
      <c r="C26" s="43">
        <v>6</v>
      </c>
      <c r="D26" s="20" t="str">
        <f t="shared" si="6"/>
        <v xml:space="preserve"> Lê Thị Thu Tâm (KT)</v>
      </c>
      <c r="E26" s="30" t="s">
        <v>217</v>
      </c>
      <c r="F26" s="132" t="str">
        <f t="shared" si="7"/>
        <v xml:space="preserve"> Nguyễn Ngọc Anh (SP)</v>
      </c>
      <c r="G26" s="30" t="s">
        <v>324</v>
      </c>
      <c r="H26" s="115" t="s">
        <v>318</v>
      </c>
      <c r="I26" s="38">
        <v>3</v>
      </c>
      <c r="J26" s="171">
        <f t="shared" ref="J26" si="10" xml:space="preserve"> IF(N26&gt;O26,1,0)+IF(P26&gt;Q26,1,0)+IF(R26&gt;S26,1,0)+IF(T26&gt;U26,1,0)+IF(V26&gt;W26,1,0)</f>
        <v>0</v>
      </c>
      <c r="K26" s="172">
        <f t="shared" si="8"/>
        <v>0</v>
      </c>
      <c r="L26" s="173">
        <f t="shared" ref="L26:L27" si="11">IF(J26&gt;K26,2,1)</f>
        <v>1</v>
      </c>
      <c r="M26" s="173">
        <f t="shared" ref="M26:M27" si="12">IF(K26&gt;L26,2,1)</f>
        <v>1</v>
      </c>
      <c r="N26" s="175"/>
      <c r="O26" s="176"/>
      <c r="P26" s="174"/>
      <c r="Q26" s="174"/>
      <c r="R26" s="171"/>
      <c r="S26" s="174"/>
      <c r="T26" s="177"/>
      <c r="U26" s="178"/>
      <c r="V26" s="171"/>
      <c r="W26" s="172"/>
    </row>
    <row r="27" spans="1:24" ht="16.5" thickBot="1" x14ac:dyDescent="0.3">
      <c r="A27" s="44">
        <v>7</v>
      </c>
      <c r="B27" s="22" t="s">
        <v>217</v>
      </c>
      <c r="C27" s="45">
        <v>8</v>
      </c>
      <c r="D27" s="23" t="str">
        <f t="shared" si="6"/>
        <v>Phan Thị Hà Thanh (BK)</v>
      </c>
      <c r="E27" s="24" t="s">
        <v>217</v>
      </c>
      <c r="F27" s="133" t="str">
        <f t="shared" si="7"/>
        <v>Huỳnh Thị Kim Hà (CQ)</v>
      </c>
      <c r="G27" s="109" t="s">
        <v>324</v>
      </c>
      <c r="H27" s="116" t="s">
        <v>318</v>
      </c>
      <c r="I27" s="55">
        <v>4</v>
      </c>
      <c r="J27" s="181">
        <f xml:space="preserve"> IF(N27&gt;O27,1,0)+IF(P27&gt;Q27,1,0)+IF(R27&gt;S27,1,0)+IF(T27&gt;U27,1,0)+IF(V27&gt;W27,1,0)</f>
        <v>0</v>
      </c>
      <c r="K27" s="182">
        <f t="shared" si="8"/>
        <v>0</v>
      </c>
      <c r="L27" s="183">
        <f t="shared" si="11"/>
        <v>1</v>
      </c>
      <c r="M27" s="184">
        <f t="shared" si="12"/>
        <v>1</v>
      </c>
      <c r="N27" s="181"/>
      <c r="O27" s="182"/>
      <c r="P27" s="185"/>
      <c r="Q27" s="185"/>
      <c r="R27" s="181"/>
      <c r="S27" s="185"/>
      <c r="T27" s="181"/>
      <c r="U27" s="182"/>
      <c r="V27" s="181"/>
      <c r="W27" s="182"/>
    </row>
    <row r="28" spans="1:24" ht="16.5" thickBot="1" x14ac:dyDescent="0.3">
      <c r="A28" s="112"/>
      <c r="B28" s="110"/>
      <c r="C28" s="113"/>
      <c r="D28" s="102"/>
      <c r="E28" s="107"/>
      <c r="F28" s="102"/>
      <c r="G28" s="85"/>
      <c r="H28" s="108"/>
      <c r="I28" s="85"/>
      <c r="J28" s="34"/>
      <c r="K28" s="34"/>
      <c r="L28" s="80"/>
      <c r="M28" s="80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14"/>
    </row>
    <row r="29" spans="1:24" ht="19.5" thickBot="1" x14ac:dyDescent="0.35">
      <c r="A29" s="357" t="s">
        <v>218</v>
      </c>
      <c r="B29" s="283"/>
      <c r="C29" s="302"/>
      <c r="D29" s="280" t="s">
        <v>273</v>
      </c>
      <c r="E29" s="281"/>
      <c r="F29" s="281"/>
      <c r="G29" s="281"/>
      <c r="H29" s="282"/>
      <c r="I29" s="72" t="s">
        <v>220</v>
      </c>
      <c r="J29" s="286" t="s">
        <v>240</v>
      </c>
      <c r="K29" s="287"/>
      <c r="L29" s="287"/>
      <c r="M29" s="290"/>
      <c r="N29" s="291" t="s">
        <v>242</v>
      </c>
      <c r="O29" s="287"/>
      <c r="P29" s="287"/>
      <c r="Q29" s="287"/>
      <c r="R29" s="287"/>
      <c r="S29" s="357" t="s">
        <v>237</v>
      </c>
      <c r="T29" s="283"/>
      <c r="U29" s="283"/>
      <c r="V29" s="283"/>
      <c r="W29" s="302"/>
    </row>
    <row r="30" spans="1:24" ht="21" thickBot="1" x14ac:dyDescent="0.35">
      <c r="A30" s="237">
        <v>9</v>
      </c>
      <c r="B30" s="238"/>
      <c r="C30" s="239"/>
      <c r="D30" s="258" t="s">
        <v>270</v>
      </c>
      <c r="E30" s="259"/>
      <c r="F30" s="259"/>
      <c r="G30" s="259"/>
      <c r="H30" s="259"/>
      <c r="I30" s="206">
        <f xml:space="preserve"> L35+L36</f>
        <v>2</v>
      </c>
      <c r="J30" s="338">
        <f xml:space="preserve"> (J35-K35) + (J36-K36)</f>
        <v>0</v>
      </c>
      <c r="K30" s="339"/>
      <c r="L30" s="339"/>
      <c r="M30" s="207">
        <f xml:space="preserve"> RANK(J30,$J$30:$J$32,0)</f>
        <v>1</v>
      </c>
      <c r="N30" s="340" t="e">
        <f xml:space="preserve"> (N35+P35+R35+T35+V35+N36+P36+R36+T36+V36)/(O35+Q35+S35+U35+W35+O36+Q36+S36+U36+W36)</f>
        <v>#DIV/0!</v>
      </c>
      <c r="O30" s="341"/>
      <c r="P30" s="341"/>
      <c r="Q30" s="341"/>
      <c r="R30" s="208" t="e">
        <f>RANK(N30,$N$30:$N$32,0)</f>
        <v>#DIV/0!</v>
      </c>
      <c r="S30" s="345">
        <f>RANK(I30,$I$30:$I$32,0)</f>
        <v>1</v>
      </c>
      <c r="T30" s="322"/>
      <c r="U30" s="322"/>
      <c r="V30" s="322"/>
      <c r="W30" s="323"/>
    </row>
    <row r="31" spans="1:24" ht="21" thickBot="1" x14ac:dyDescent="0.35">
      <c r="A31" s="237">
        <v>10</v>
      </c>
      <c r="B31" s="238"/>
      <c r="C31" s="239"/>
      <c r="D31" s="269" t="s">
        <v>271</v>
      </c>
      <c r="E31" s="270"/>
      <c r="F31" s="270"/>
      <c r="G31" s="270"/>
      <c r="H31" s="270"/>
      <c r="I31" s="189">
        <f>L34+M36</f>
        <v>2</v>
      </c>
      <c r="J31" s="329">
        <f>(J34-K34)+(K36-J36)</f>
        <v>0</v>
      </c>
      <c r="K31" s="330"/>
      <c r="L31" s="330"/>
      <c r="M31" s="209">
        <f xml:space="preserve"> RANK(J31,$J$30:$J$32,0)</f>
        <v>1</v>
      </c>
      <c r="N31" s="358" t="e">
        <f xml:space="preserve"> (N34+P34+R34+T34+V34+O36+Q36+S36+U36+W36)/(O34+Q34+S34+U34+W34+N36+P36+R36+T36+V36)</f>
        <v>#DIV/0!</v>
      </c>
      <c r="O31" s="359"/>
      <c r="P31" s="359"/>
      <c r="Q31" s="359"/>
      <c r="R31" s="210" t="e">
        <f>RANK(N31,$N$30:$N$32,0)</f>
        <v>#DIV/0!</v>
      </c>
      <c r="S31" s="345">
        <f>RANK(I31,$I$30:$I$32,0)</f>
        <v>1</v>
      </c>
      <c r="T31" s="322"/>
      <c r="U31" s="322"/>
      <c r="V31" s="322"/>
      <c r="W31" s="323"/>
    </row>
    <row r="32" spans="1:24" ht="21" thickBot="1" x14ac:dyDescent="0.35">
      <c r="A32" s="248">
        <v>11</v>
      </c>
      <c r="B32" s="249"/>
      <c r="C32" s="250"/>
      <c r="D32" s="251" t="s">
        <v>272</v>
      </c>
      <c r="E32" s="252"/>
      <c r="F32" s="252"/>
      <c r="G32" s="252"/>
      <c r="H32" s="252"/>
      <c r="I32" s="168">
        <f>M34+M35</f>
        <v>2</v>
      </c>
      <c r="J32" s="310">
        <f xml:space="preserve"> (K34-J34) + (K35-J35)</f>
        <v>0</v>
      </c>
      <c r="K32" s="311"/>
      <c r="L32" s="311"/>
      <c r="M32" s="220">
        <f xml:space="preserve"> RANK(J32,$J$30:$J$32,0)</f>
        <v>1</v>
      </c>
      <c r="N32" s="346" t="e">
        <f xml:space="preserve"> (O34+Q34+S34+U34+W34+O35+Q35+S35+U35+W35)/(N34+P34+R34+T34+V34+N35+P35+R35+T35+V35)</f>
        <v>#DIV/0!</v>
      </c>
      <c r="O32" s="347"/>
      <c r="P32" s="347"/>
      <c r="Q32" s="347"/>
      <c r="R32" s="221" t="e">
        <f>RANK(N32,$N$30:$N$32,0)</f>
        <v>#DIV/0!</v>
      </c>
      <c r="S32" s="348">
        <f>RANK(I32,$I$30:$I$32,0)</f>
        <v>1</v>
      </c>
      <c r="T32" s="349"/>
      <c r="U32" s="349"/>
      <c r="V32" s="349"/>
      <c r="W32" s="350"/>
    </row>
    <row r="33" spans="1:23" x14ac:dyDescent="0.25">
      <c r="A33" s="278" t="s">
        <v>221</v>
      </c>
      <c r="B33" s="279"/>
      <c r="C33" s="293"/>
      <c r="D33" s="35"/>
      <c r="E33" s="96"/>
      <c r="F33" s="134"/>
      <c r="G33" s="96" t="s">
        <v>222</v>
      </c>
      <c r="H33" s="37" t="s">
        <v>223</v>
      </c>
      <c r="I33" s="32" t="s">
        <v>239</v>
      </c>
      <c r="J33" s="278" t="s">
        <v>279</v>
      </c>
      <c r="K33" s="307"/>
      <c r="L33" s="279" t="s">
        <v>278</v>
      </c>
      <c r="M33" s="279"/>
      <c r="N33" s="304" t="s">
        <v>231</v>
      </c>
      <c r="O33" s="305"/>
      <c r="P33" s="304" t="s">
        <v>232</v>
      </c>
      <c r="Q33" s="305"/>
      <c r="R33" s="303" t="s">
        <v>233</v>
      </c>
      <c r="S33" s="305"/>
      <c r="T33" s="303" t="s">
        <v>234</v>
      </c>
      <c r="U33" s="303"/>
      <c r="V33" s="304" t="s">
        <v>235</v>
      </c>
      <c r="W33" s="305"/>
    </row>
    <row r="34" spans="1:23" x14ac:dyDescent="0.25">
      <c r="A34" s="42">
        <v>10</v>
      </c>
      <c r="B34" s="19" t="s">
        <v>217</v>
      </c>
      <c r="C34" s="43">
        <v>11</v>
      </c>
      <c r="D34" s="20" t="str">
        <f>VLOOKUP(A34,$A$30:$E$32,4,0)</f>
        <v>Đặng Thị Kim Hoàng (BK)</v>
      </c>
      <c r="E34" s="30" t="s">
        <v>217</v>
      </c>
      <c r="F34" s="132" t="str">
        <f>VLOOKUP(C34,$A$30:$E$32,4,0)</f>
        <v>Lê Thị Phương Mai (BK)</v>
      </c>
      <c r="G34" s="30" t="s">
        <v>296</v>
      </c>
      <c r="H34" s="115" t="s">
        <v>295</v>
      </c>
      <c r="I34" s="38">
        <v>4</v>
      </c>
      <c r="J34" s="58">
        <f xml:space="preserve"> IF(N34&gt;O34,1,0)+IF(P34&gt;Q34,1,0)+IF(R34&gt;S34,1,0)+IF(T34&gt;U34,1,0)+IF(V34&gt;W34,1,0)</f>
        <v>0</v>
      </c>
      <c r="K34" s="47">
        <f xml:space="preserve"> IF(O34&gt;N34,1,0)+IF(Q34&gt;P34,1,0)+IF(S34&gt;R34,1,0)+IF(U34&gt;T34,1,0)+IF(W34&gt;V34,1,0)</f>
        <v>0</v>
      </c>
      <c r="L34" s="148">
        <f t="shared" ref="L34:L36" si="13">IF(J34&gt;K34,2,1)</f>
        <v>1</v>
      </c>
      <c r="M34" s="148">
        <f>IF(K34&gt;L34,2,1)</f>
        <v>1</v>
      </c>
      <c r="N34" s="58"/>
      <c r="O34" s="149"/>
      <c r="P34" s="150"/>
      <c r="Q34" s="47"/>
      <c r="R34" s="46"/>
      <c r="S34" s="47"/>
      <c r="T34" s="46"/>
      <c r="U34" s="46"/>
      <c r="V34" s="58"/>
      <c r="W34" s="47"/>
    </row>
    <row r="35" spans="1:23" x14ac:dyDescent="0.25">
      <c r="A35" s="42">
        <v>9</v>
      </c>
      <c r="B35" s="19" t="s">
        <v>217</v>
      </c>
      <c r="C35" s="43">
        <v>11</v>
      </c>
      <c r="D35" s="20" t="str">
        <f>VLOOKUP(A35,$A$30:$E$32,4,0)</f>
        <v>Trần Thị Vi Vân (CQ)</v>
      </c>
      <c r="E35" s="30" t="s">
        <v>217</v>
      </c>
      <c r="F35" s="132" t="str">
        <f>VLOOKUP(C35,$A$30:$E$32,4,0)</f>
        <v>Lê Thị Phương Mai (BK)</v>
      </c>
      <c r="G35" s="30" t="s">
        <v>315</v>
      </c>
      <c r="H35" s="115" t="s">
        <v>295</v>
      </c>
      <c r="I35" s="38">
        <v>1</v>
      </c>
      <c r="J35" s="58">
        <f xml:space="preserve"> IF(N35&gt;O35,1,0)+IF(P35&gt;Q35,1,0)+IF(R35&gt;S35,1,0)+IF(T35&gt;U35,1,0)+IF(V35&gt;W35,1,0)</f>
        <v>0</v>
      </c>
      <c r="K35" s="47">
        <f xml:space="preserve"> IF(O35&gt;N35,1,0)+IF(Q35&gt;P35,1,0)+IF(S35&gt;R35,1,0)+IF(U35&gt;T35,1,0)+IF(W35&gt;V35,1,0)</f>
        <v>0</v>
      </c>
      <c r="L35" s="148">
        <f t="shared" si="13"/>
        <v>1</v>
      </c>
      <c r="M35" s="148">
        <f t="shared" ref="M35:M36" si="14">IF(K35&gt;L35,2,1)</f>
        <v>1</v>
      </c>
      <c r="N35" s="98"/>
      <c r="O35" s="99"/>
      <c r="P35" s="151"/>
      <c r="Q35" s="152"/>
      <c r="R35" s="46"/>
      <c r="S35" s="47"/>
      <c r="T35" s="34"/>
      <c r="U35" s="34"/>
      <c r="V35" s="58"/>
      <c r="W35" s="47"/>
    </row>
    <row r="36" spans="1:23" ht="16.5" thickBot="1" x14ac:dyDescent="0.3">
      <c r="A36" s="44">
        <v>9</v>
      </c>
      <c r="B36" s="22" t="s">
        <v>217</v>
      </c>
      <c r="C36" s="45">
        <v>10</v>
      </c>
      <c r="D36" s="23" t="str">
        <f>VLOOKUP(A36,$A$30:$E$32,4,0)</f>
        <v>Trần Thị Vi Vân (CQ)</v>
      </c>
      <c r="E36" s="24" t="s">
        <v>217</v>
      </c>
      <c r="F36" s="133" t="str">
        <f>VLOOKUP(C36,$A$30:$E$32,4,0)</f>
        <v>Đặng Thị Kim Hoàng (BK)</v>
      </c>
      <c r="G36" s="109" t="s">
        <v>325</v>
      </c>
      <c r="H36" s="116" t="s">
        <v>318</v>
      </c>
      <c r="I36" s="55">
        <v>1</v>
      </c>
      <c r="J36" s="59">
        <f xml:space="preserve"> IF(N36&gt;O36,1,0)+IF(P36&gt;Q36,1,0)+IF(R36&gt;S36,1,0)+IF(T36&gt;U36,1,0)+IF(V36&gt;W36,1,0)</f>
        <v>0</v>
      </c>
      <c r="K36" s="49">
        <f xml:space="preserve"> IF(O36&gt;N36,1,0)+IF(Q36&gt;P36,1,0)+IF(S36&gt;R36,1,0)+IF(U36&gt;T36,1,0)+IF(W36&gt;V36,1,0)</f>
        <v>0</v>
      </c>
      <c r="L36" s="153">
        <f t="shared" si="13"/>
        <v>1</v>
      </c>
      <c r="M36" s="154">
        <f t="shared" si="14"/>
        <v>1</v>
      </c>
      <c r="N36" s="59"/>
      <c r="O36" s="49"/>
      <c r="P36" s="59"/>
      <c r="Q36" s="49"/>
      <c r="R36" s="48"/>
      <c r="S36" s="49"/>
      <c r="T36" s="48"/>
      <c r="U36" s="48"/>
      <c r="V36" s="59"/>
      <c r="W36" s="49"/>
    </row>
    <row r="39" spans="1:23" x14ac:dyDescent="0.25">
      <c r="A39" s="233" t="s">
        <v>326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</row>
    <row r="40" spans="1:23" x14ac:dyDescent="0.25">
      <c r="A40" s="233" t="s">
        <v>327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</row>
    <row r="41" spans="1:23" x14ac:dyDescent="0.25">
      <c r="A41" s="233" t="s">
        <v>333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</row>
    <row r="42" spans="1:23" x14ac:dyDescent="0.25">
      <c r="A42" s="233" t="s">
        <v>334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</row>
  </sheetData>
  <mergeCells count="101">
    <mergeCell ref="A39:W39"/>
    <mergeCell ref="A40:W40"/>
    <mergeCell ref="A41:W41"/>
    <mergeCell ref="A42:W42"/>
    <mergeCell ref="P21:Q21"/>
    <mergeCell ref="R21:S21"/>
    <mergeCell ref="T21:U21"/>
    <mergeCell ref="V21:W21"/>
    <mergeCell ref="A29:C29"/>
    <mergeCell ref="D29:H29"/>
    <mergeCell ref="J29:M29"/>
    <mergeCell ref="N29:R29"/>
    <mergeCell ref="S29:W29"/>
    <mergeCell ref="A21:C21"/>
    <mergeCell ref="D21:F21"/>
    <mergeCell ref="J21:K21"/>
    <mergeCell ref="L21:M21"/>
    <mergeCell ref="N21:O21"/>
    <mergeCell ref="J31:L31"/>
    <mergeCell ref="N31:Q31"/>
    <mergeCell ref="S31:W31"/>
    <mergeCell ref="A30:C30"/>
    <mergeCell ref="D30:H30"/>
    <mergeCell ref="J30:L30"/>
    <mergeCell ref="A20:C20"/>
    <mergeCell ref="D20:H20"/>
    <mergeCell ref="J20:L20"/>
    <mergeCell ref="N20:Q20"/>
    <mergeCell ref="S20:W20"/>
    <mergeCell ref="A19:C19"/>
    <mergeCell ref="D19:H19"/>
    <mergeCell ref="J19:L19"/>
    <mergeCell ref="N19:Q19"/>
    <mergeCell ref="S19:W19"/>
    <mergeCell ref="A18:C18"/>
    <mergeCell ref="D18:H18"/>
    <mergeCell ref="J18:L18"/>
    <mergeCell ref="N18:Q18"/>
    <mergeCell ref="S18:W18"/>
    <mergeCell ref="N16:R16"/>
    <mergeCell ref="S16:W16"/>
    <mergeCell ref="A17:C17"/>
    <mergeCell ref="D17:H17"/>
    <mergeCell ref="J17:L17"/>
    <mergeCell ref="N17:Q17"/>
    <mergeCell ref="S17:W17"/>
    <mergeCell ref="A16:C16"/>
    <mergeCell ref="D16:H16"/>
    <mergeCell ref="J16:M16"/>
    <mergeCell ref="E1:G1"/>
    <mergeCell ref="A3:C3"/>
    <mergeCell ref="D3:H3"/>
    <mergeCell ref="J3:M3"/>
    <mergeCell ref="N3:R3"/>
    <mergeCell ref="S3:W3"/>
    <mergeCell ref="A4:C4"/>
    <mergeCell ref="D4:H4"/>
    <mergeCell ref="J4:L4"/>
    <mergeCell ref="N4:Q4"/>
    <mergeCell ref="S4:W4"/>
    <mergeCell ref="J8:K8"/>
    <mergeCell ref="L8:M8"/>
    <mergeCell ref="N8:O8"/>
    <mergeCell ref="P8:Q8"/>
    <mergeCell ref="A5:C5"/>
    <mergeCell ref="J5:L5"/>
    <mergeCell ref="N5:Q5"/>
    <mergeCell ref="S5:W5"/>
    <mergeCell ref="D8:F8"/>
    <mergeCell ref="A6:C6"/>
    <mergeCell ref="D6:H6"/>
    <mergeCell ref="J6:L6"/>
    <mergeCell ref="N6:Q6"/>
    <mergeCell ref="S6:W6"/>
    <mergeCell ref="A7:C7"/>
    <mergeCell ref="D7:H7"/>
    <mergeCell ref="J7:L7"/>
    <mergeCell ref="N30:Q30"/>
    <mergeCell ref="S30:W30"/>
    <mergeCell ref="R33:S33"/>
    <mergeCell ref="T33:U33"/>
    <mergeCell ref="V33:W33"/>
    <mergeCell ref="D5:H5"/>
    <mergeCell ref="A33:C33"/>
    <mergeCell ref="J33:K33"/>
    <mergeCell ref="L33:M33"/>
    <mergeCell ref="N33:O33"/>
    <mergeCell ref="P33:Q33"/>
    <mergeCell ref="A32:C32"/>
    <mergeCell ref="D32:H32"/>
    <mergeCell ref="J32:L32"/>
    <mergeCell ref="N32:Q32"/>
    <mergeCell ref="S32:W32"/>
    <mergeCell ref="A31:C31"/>
    <mergeCell ref="D31:H31"/>
    <mergeCell ref="N7:Q7"/>
    <mergeCell ref="S7:W7"/>
    <mergeCell ref="R8:S8"/>
    <mergeCell ref="T8:U8"/>
    <mergeCell ref="V8:W8"/>
    <mergeCell ref="A8:C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zoomScale="70" zoomScaleNormal="70" workbookViewId="0">
      <selection activeCell="H27" sqref="H27"/>
    </sheetView>
  </sheetViews>
  <sheetFormatPr defaultRowHeight="15.75" x14ac:dyDescent="0.25"/>
  <cols>
    <col min="2" max="2" width="33.25" customWidth="1"/>
    <col min="3" max="3" width="22.375" customWidth="1"/>
    <col min="4" max="4" width="20.25" customWidth="1"/>
    <col min="5" max="5" width="19" customWidth="1"/>
    <col min="6" max="6" width="19.375" customWidth="1"/>
  </cols>
  <sheetData>
    <row r="1" spans="1:6" ht="20.25" x14ac:dyDescent="0.3">
      <c r="F1" s="7" t="s">
        <v>30</v>
      </c>
    </row>
    <row r="3" spans="1:6" x14ac:dyDescent="0.25">
      <c r="A3">
        <v>1</v>
      </c>
      <c r="B3" s="9" t="s">
        <v>135</v>
      </c>
      <c r="C3" s="14"/>
      <c r="D3" s="14"/>
    </row>
    <row r="4" spans="1:6" x14ac:dyDescent="0.25">
      <c r="B4" s="11"/>
      <c r="C4" s="13"/>
    </row>
    <row r="5" spans="1:6" x14ac:dyDescent="0.25">
      <c r="A5">
        <v>2</v>
      </c>
      <c r="B5" s="12" t="s">
        <v>207</v>
      </c>
      <c r="C5" s="11"/>
    </row>
    <row r="6" spans="1:6" x14ac:dyDescent="0.25">
      <c r="C6" s="10"/>
      <c r="D6" s="81" t="s">
        <v>322</v>
      </c>
    </row>
    <row r="7" spans="1:6" x14ac:dyDescent="0.25">
      <c r="A7">
        <v>3</v>
      </c>
      <c r="B7" s="9" t="s">
        <v>76</v>
      </c>
      <c r="C7" s="10"/>
      <c r="D7" s="78" t="s">
        <v>300</v>
      </c>
    </row>
    <row r="8" spans="1:6" x14ac:dyDescent="0.25">
      <c r="B8" s="11"/>
      <c r="C8" s="131" t="s">
        <v>256</v>
      </c>
      <c r="D8" s="10"/>
      <c r="E8" s="14"/>
    </row>
    <row r="9" spans="1:6" x14ac:dyDescent="0.25">
      <c r="A9">
        <v>4</v>
      </c>
      <c r="B9" s="12" t="s">
        <v>179</v>
      </c>
      <c r="C9" s="95" t="s">
        <v>301</v>
      </c>
      <c r="D9" s="10"/>
    </row>
    <row r="10" spans="1:6" x14ac:dyDescent="0.25">
      <c r="D10" s="10"/>
      <c r="E10" s="81" t="s">
        <v>328</v>
      </c>
    </row>
    <row r="11" spans="1:6" x14ac:dyDescent="0.25">
      <c r="A11">
        <v>5</v>
      </c>
      <c r="B11" s="9" t="s">
        <v>56</v>
      </c>
      <c r="D11" s="10"/>
      <c r="E11" s="78" t="s">
        <v>300</v>
      </c>
    </row>
    <row r="12" spans="1:6" x14ac:dyDescent="0.25">
      <c r="B12" s="11"/>
      <c r="C12" s="13" t="s">
        <v>316</v>
      </c>
      <c r="D12" s="10"/>
      <c r="E12" s="10"/>
    </row>
    <row r="13" spans="1:6" x14ac:dyDescent="0.25">
      <c r="A13">
        <v>6</v>
      </c>
      <c r="B13" s="12" t="s">
        <v>182</v>
      </c>
      <c r="C13" s="129" t="s">
        <v>300</v>
      </c>
      <c r="D13" s="10"/>
      <c r="E13" s="10"/>
    </row>
    <row r="14" spans="1:6" x14ac:dyDescent="0.25">
      <c r="C14" s="10"/>
      <c r="D14" s="82" t="s">
        <v>322</v>
      </c>
      <c r="E14" s="10"/>
    </row>
    <row r="15" spans="1:6" x14ac:dyDescent="0.25">
      <c r="A15">
        <v>7</v>
      </c>
      <c r="B15" s="9" t="s">
        <v>161</v>
      </c>
      <c r="C15" s="10"/>
      <c r="D15" s="80" t="s">
        <v>302</v>
      </c>
      <c r="E15" s="10"/>
    </row>
    <row r="16" spans="1:6" x14ac:dyDescent="0.25">
      <c r="B16" s="11"/>
      <c r="C16" s="131" t="s">
        <v>316</v>
      </c>
      <c r="E16" s="10"/>
    </row>
    <row r="17" spans="1:6" x14ac:dyDescent="0.25">
      <c r="A17">
        <v>8</v>
      </c>
      <c r="B17" s="12" t="s">
        <v>55</v>
      </c>
      <c r="C17" s="95" t="s">
        <v>302</v>
      </c>
      <c r="E17" s="10"/>
    </row>
    <row r="18" spans="1:6" x14ac:dyDescent="0.25">
      <c r="C18" s="14"/>
      <c r="E18" s="10"/>
      <c r="F18" s="81" t="s">
        <v>264</v>
      </c>
    </row>
    <row r="19" spans="1:6" x14ac:dyDescent="0.25">
      <c r="A19">
        <v>9</v>
      </c>
      <c r="B19" s="9" t="s">
        <v>162</v>
      </c>
      <c r="E19" s="10"/>
      <c r="F19" s="80" t="s">
        <v>332</v>
      </c>
    </row>
    <row r="20" spans="1:6" x14ac:dyDescent="0.25">
      <c r="B20" s="11"/>
      <c r="C20" s="13" t="s">
        <v>316</v>
      </c>
      <c r="E20" s="10"/>
    </row>
    <row r="21" spans="1:6" x14ac:dyDescent="0.25">
      <c r="A21">
        <v>10</v>
      </c>
      <c r="B21" s="12" t="s">
        <v>181</v>
      </c>
      <c r="C21" s="129" t="s">
        <v>301</v>
      </c>
      <c r="E21" s="10"/>
    </row>
    <row r="22" spans="1:6" x14ac:dyDescent="0.25">
      <c r="C22" s="10"/>
      <c r="D22" s="81" t="s">
        <v>322</v>
      </c>
      <c r="E22" s="10"/>
    </row>
    <row r="23" spans="1:6" x14ac:dyDescent="0.25">
      <c r="A23">
        <v>11</v>
      </c>
      <c r="B23" s="9" t="s">
        <v>180</v>
      </c>
      <c r="C23" s="10"/>
      <c r="D23" s="78" t="s">
        <v>301</v>
      </c>
      <c r="E23" s="10"/>
    </row>
    <row r="24" spans="1:6" x14ac:dyDescent="0.25">
      <c r="B24" s="11"/>
      <c r="C24" s="131" t="s">
        <v>316</v>
      </c>
      <c r="D24" s="10"/>
      <c r="E24" s="10"/>
    </row>
    <row r="25" spans="1:6" x14ac:dyDescent="0.25">
      <c r="A25">
        <v>12</v>
      </c>
      <c r="B25" s="12" t="s">
        <v>136</v>
      </c>
      <c r="C25" s="95" t="s">
        <v>303</v>
      </c>
      <c r="D25" s="10"/>
      <c r="E25" s="10"/>
    </row>
    <row r="26" spans="1:6" x14ac:dyDescent="0.25">
      <c r="D26" s="10"/>
      <c r="E26" s="82" t="s">
        <v>328</v>
      </c>
    </row>
    <row r="27" spans="1:6" x14ac:dyDescent="0.25">
      <c r="A27">
        <v>13</v>
      </c>
      <c r="B27" s="9" t="s">
        <v>54</v>
      </c>
      <c r="D27" s="10"/>
      <c r="E27" s="80" t="s">
        <v>302</v>
      </c>
    </row>
    <row r="28" spans="1:6" x14ac:dyDescent="0.25">
      <c r="B28" s="11"/>
      <c r="C28" s="13" t="s">
        <v>316</v>
      </c>
      <c r="D28" s="10"/>
    </row>
    <row r="29" spans="1:6" x14ac:dyDescent="0.25">
      <c r="A29">
        <v>14</v>
      </c>
      <c r="B29" s="12" t="s">
        <v>96</v>
      </c>
      <c r="C29" s="129" t="s">
        <v>300</v>
      </c>
      <c r="D29" s="10"/>
      <c r="E29" s="83" t="s">
        <v>265</v>
      </c>
      <c r="F29" s="80" t="s">
        <v>332</v>
      </c>
    </row>
    <row r="30" spans="1:6" x14ac:dyDescent="0.25">
      <c r="C30" s="10"/>
      <c r="D30" s="82" t="s">
        <v>322</v>
      </c>
    </row>
    <row r="31" spans="1:6" x14ac:dyDescent="0.25">
      <c r="A31">
        <v>15</v>
      </c>
      <c r="B31" s="9" t="s">
        <v>207</v>
      </c>
      <c r="C31" s="10"/>
      <c r="D31" s="80" t="s">
        <v>303</v>
      </c>
    </row>
    <row r="32" spans="1:6" x14ac:dyDescent="0.25">
      <c r="B32" s="11"/>
      <c r="C32" s="131"/>
    </row>
    <row r="33" spans="1:3" x14ac:dyDescent="0.25">
      <c r="A33">
        <v>16</v>
      </c>
      <c r="B33" s="12" t="s">
        <v>53</v>
      </c>
      <c r="C33" s="9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5" workbookViewId="0">
      <selection activeCell="J18" sqref="J18:W20"/>
    </sheetView>
  </sheetViews>
  <sheetFormatPr defaultRowHeight="15.75" x14ac:dyDescent="0.25"/>
  <cols>
    <col min="1" max="1" width="2.5" customWidth="1"/>
    <col min="2" max="2" width="2.25" customWidth="1"/>
    <col min="3" max="3" width="3.5" customWidth="1"/>
    <col min="4" max="4" width="23.25" customWidth="1"/>
    <col min="5" max="5" width="2.625" customWidth="1"/>
    <col min="6" max="6" width="28.375" customWidth="1"/>
    <col min="7" max="7" width="5.375" customWidth="1"/>
    <col min="8" max="8" width="6.75" customWidth="1"/>
    <col min="9" max="9" width="5.125" customWidth="1"/>
    <col min="10" max="10" width="3.625" customWidth="1"/>
    <col min="11" max="11" width="4" customWidth="1"/>
    <col min="12" max="12" width="5.75" customWidth="1"/>
    <col min="13" max="13" width="4.25" customWidth="1"/>
    <col min="14" max="14" width="3.125" customWidth="1"/>
    <col min="15" max="15" width="3.375" customWidth="1"/>
    <col min="16" max="16" width="2.75" customWidth="1"/>
    <col min="17" max="17" width="4.125" customWidth="1"/>
    <col min="18" max="18" width="4" customWidth="1"/>
    <col min="19" max="19" width="2.875" customWidth="1"/>
    <col min="20" max="20" width="2.75" customWidth="1"/>
    <col min="21" max="22" width="2.875" customWidth="1"/>
    <col min="23" max="23" width="3.5" customWidth="1"/>
    <col min="24" max="24" width="6" customWidth="1"/>
    <col min="25" max="25" width="5.75" customWidth="1"/>
  </cols>
  <sheetData>
    <row r="1" spans="1:26" ht="20.25" x14ac:dyDescent="0.3">
      <c r="G1" s="26" t="s">
        <v>31</v>
      </c>
    </row>
    <row r="2" spans="1:26" ht="16.5" thickBot="1" x14ac:dyDescent="0.3">
      <c r="B2" t="s">
        <v>215</v>
      </c>
    </row>
    <row r="3" spans="1:26" ht="19.5" thickBot="1" x14ac:dyDescent="0.35">
      <c r="A3" s="278" t="s">
        <v>218</v>
      </c>
      <c r="B3" s="279"/>
      <c r="C3" s="279"/>
      <c r="D3" s="280" t="s">
        <v>219</v>
      </c>
      <c r="E3" s="281"/>
      <c r="F3" s="281"/>
      <c r="G3" s="281"/>
      <c r="H3" s="282"/>
      <c r="I3" s="72" t="s">
        <v>220</v>
      </c>
      <c r="J3" s="287" t="s">
        <v>240</v>
      </c>
      <c r="K3" s="287"/>
      <c r="L3" s="287"/>
      <c r="M3" s="290"/>
      <c r="N3" s="291" t="s">
        <v>242</v>
      </c>
      <c r="O3" s="287"/>
      <c r="P3" s="287"/>
      <c r="Q3" s="287"/>
      <c r="R3" s="290"/>
      <c r="S3" s="285" t="s">
        <v>237</v>
      </c>
      <c r="T3" s="283"/>
      <c r="U3" s="283"/>
      <c r="V3" s="283"/>
      <c r="W3" s="302"/>
      <c r="X3" s="39"/>
      <c r="Y3" s="64"/>
      <c r="Z3" s="14"/>
    </row>
    <row r="4" spans="1:26" ht="21" thickBot="1" x14ac:dyDescent="0.35">
      <c r="A4" s="237">
        <v>1</v>
      </c>
      <c r="B4" s="238"/>
      <c r="C4" s="239"/>
      <c r="D4" s="258" t="s">
        <v>225</v>
      </c>
      <c r="E4" s="259"/>
      <c r="F4" s="259"/>
      <c r="G4" s="259"/>
      <c r="H4" s="259"/>
      <c r="I4" s="206">
        <f xml:space="preserve"> L9+L10</f>
        <v>2</v>
      </c>
      <c r="J4" s="338">
        <f xml:space="preserve"> (J9-K9) + (J10-K10)</f>
        <v>0</v>
      </c>
      <c r="K4" s="339"/>
      <c r="L4" s="339"/>
      <c r="M4" s="207">
        <f xml:space="preserve"> RANK(J4,$J$4:$J$6,0)</f>
        <v>1</v>
      </c>
      <c r="N4" s="340" t="e">
        <f xml:space="preserve"> (N9+P9+R9+T9+V9+N10+P10+R10+T10+V10)/(O9+Q9+S9+U9+W9+O10+Q10+S10+U10+W10)</f>
        <v>#DIV/0!</v>
      </c>
      <c r="O4" s="341"/>
      <c r="P4" s="341"/>
      <c r="Q4" s="341"/>
      <c r="R4" s="208" t="e">
        <f>RANK(N4,$N$4:$N$6,0)</f>
        <v>#DIV/0!</v>
      </c>
      <c r="S4" s="345">
        <f>RANK(I4,$I$4:$I$6,0)</f>
        <v>1</v>
      </c>
      <c r="T4" s="322"/>
      <c r="U4" s="322"/>
      <c r="V4" s="322"/>
      <c r="W4" s="323"/>
      <c r="X4" s="40"/>
      <c r="Y4" s="65"/>
      <c r="Z4" s="65"/>
    </row>
    <row r="5" spans="1:26" ht="21" thickBot="1" x14ac:dyDescent="0.35">
      <c r="A5" s="237">
        <v>2</v>
      </c>
      <c r="B5" s="238"/>
      <c r="C5" s="239"/>
      <c r="D5" s="258" t="s">
        <v>226</v>
      </c>
      <c r="E5" s="259"/>
      <c r="F5" s="259"/>
      <c r="G5" s="259"/>
      <c r="H5" s="259"/>
      <c r="I5" s="189">
        <f>L8+M10</f>
        <v>2</v>
      </c>
      <c r="J5" s="329">
        <f>(J8-K8)+(K10-J10)</f>
        <v>0</v>
      </c>
      <c r="K5" s="330"/>
      <c r="L5" s="330"/>
      <c r="M5" s="209">
        <f xml:space="preserve"> RANK(J5,$J$4:$J$6,0)</f>
        <v>1</v>
      </c>
      <c r="N5" s="358" t="e">
        <f xml:space="preserve"> (N8+P8+R8+T8+V8+O10+Q10+S10+U10+W10)/(O8+Q8+S8+U8+W8+N10+P10+R10+T10+V10)</f>
        <v>#DIV/0!</v>
      </c>
      <c r="O5" s="359"/>
      <c r="P5" s="359"/>
      <c r="Q5" s="359"/>
      <c r="R5" s="210" t="e">
        <f>RANK(N5,$N$4:$N$6,0)</f>
        <v>#DIV/0!</v>
      </c>
      <c r="S5" s="345">
        <f>RANK(I5,$I$4:$I$6,0)</f>
        <v>1</v>
      </c>
      <c r="T5" s="322"/>
      <c r="U5" s="322"/>
      <c r="V5" s="322"/>
      <c r="W5" s="323"/>
      <c r="X5" s="40"/>
      <c r="Y5" s="65"/>
      <c r="Z5" s="65"/>
    </row>
    <row r="6" spans="1:26" ht="21" thickBot="1" x14ac:dyDescent="0.35">
      <c r="A6" s="248">
        <v>3</v>
      </c>
      <c r="B6" s="249"/>
      <c r="C6" s="250"/>
      <c r="D6" s="251" t="s">
        <v>227</v>
      </c>
      <c r="E6" s="252"/>
      <c r="F6" s="252"/>
      <c r="G6" s="252"/>
      <c r="H6" s="252"/>
      <c r="I6" s="168">
        <f>M8+M9</f>
        <v>2</v>
      </c>
      <c r="J6" s="310">
        <f xml:space="preserve"> (K8-J8) + (K9-J9)</f>
        <v>0</v>
      </c>
      <c r="K6" s="311"/>
      <c r="L6" s="311"/>
      <c r="M6" s="220">
        <f xml:space="preserve"> RANK(J6,$J$4:$J$6,0)</f>
        <v>1</v>
      </c>
      <c r="N6" s="346" t="e">
        <f xml:space="preserve"> (O8+Q8+S8+U8+W8+O9+Q9+S9+U9+W9)/(N8+P8+R8+T8+V8+N9+P9+R9+T9+V9)</f>
        <v>#DIV/0!</v>
      </c>
      <c r="O6" s="347"/>
      <c r="P6" s="347"/>
      <c r="Q6" s="347"/>
      <c r="R6" s="221" t="e">
        <f>RANK(N6,$N$4:$N$6,0)</f>
        <v>#DIV/0!</v>
      </c>
      <c r="S6" s="348">
        <f>RANK(I6,$I$4:$I$6,0)</f>
        <v>1</v>
      </c>
      <c r="T6" s="349"/>
      <c r="U6" s="349"/>
      <c r="V6" s="349"/>
      <c r="W6" s="350"/>
      <c r="X6" s="40"/>
      <c r="Y6" s="65"/>
      <c r="Z6" s="65"/>
    </row>
    <row r="7" spans="1:26" x14ac:dyDescent="0.25">
      <c r="A7" s="278" t="s">
        <v>221</v>
      </c>
      <c r="B7" s="279"/>
      <c r="C7" s="293"/>
      <c r="D7" s="35"/>
      <c r="E7" s="96"/>
      <c r="F7" s="134"/>
      <c r="G7" s="96" t="s">
        <v>222</v>
      </c>
      <c r="H7" s="37" t="s">
        <v>223</v>
      </c>
      <c r="I7" s="32" t="s">
        <v>239</v>
      </c>
      <c r="J7" s="278" t="s">
        <v>279</v>
      </c>
      <c r="K7" s="307"/>
      <c r="L7" s="279" t="s">
        <v>278</v>
      </c>
      <c r="M7" s="279"/>
      <c r="N7" s="304" t="s">
        <v>231</v>
      </c>
      <c r="O7" s="305"/>
      <c r="P7" s="304" t="s">
        <v>232</v>
      </c>
      <c r="Q7" s="305"/>
      <c r="R7" s="303" t="s">
        <v>233</v>
      </c>
      <c r="S7" s="305"/>
      <c r="T7" s="303" t="s">
        <v>234</v>
      </c>
      <c r="U7" s="303"/>
      <c r="V7" s="304" t="s">
        <v>235</v>
      </c>
      <c r="W7" s="305"/>
      <c r="X7" s="40"/>
      <c r="Y7" s="41"/>
      <c r="Z7" s="14"/>
    </row>
    <row r="8" spans="1:26" x14ac:dyDescent="0.25">
      <c r="A8" s="42">
        <v>2</v>
      </c>
      <c r="B8" s="19" t="s">
        <v>217</v>
      </c>
      <c r="C8" s="43">
        <v>3</v>
      </c>
      <c r="D8" s="20" t="str">
        <f>VLOOKUP(A8,$A$4:$E$6,4,0)</f>
        <v>Hoàng Thị Ngọc Trâm (CQ)</v>
      </c>
      <c r="E8" s="30" t="s">
        <v>217</v>
      </c>
      <c r="F8" s="132" t="str">
        <f>VLOOKUP(C8,$A$4:$E$6,4,0)</f>
        <v>Ngô Thị Bích Thủy (SP)</v>
      </c>
      <c r="G8" s="30" t="s">
        <v>315</v>
      </c>
      <c r="H8" s="115" t="s">
        <v>295</v>
      </c>
      <c r="I8" s="38">
        <v>2</v>
      </c>
      <c r="J8" s="171">
        <f xml:space="preserve"> IF(N8&gt;O8,1,0)+IF(P8&gt;Q8,1,0)+IF(R8&gt;S8,1,0)+IF(T8&gt;U8,1,0)+IF(V8&gt;W8,1,0)</f>
        <v>0</v>
      </c>
      <c r="K8" s="172">
        <f xml:space="preserve"> IF(O8&gt;N8,1,0)+IF(Q8&gt;P8,1,0)+IF(S8&gt;R8,1,0)+IF(U8&gt;T8,1,0)+IF(W8&gt;V8,1,0)</f>
        <v>0</v>
      </c>
      <c r="L8" s="173">
        <f t="shared" ref="L8:M10" si="0">IF(J8&gt;K8,2,1)</f>
        <v>1</v>
      </c>
      <c r="M8" s="173">
        <f>IF(K8&gt;L8,2,1)</f>
        <v>1</v>
      </c>
      <c r="N8" s="171"/>
      <c r="O8" s="222"/>
      <c r="P8" s="223"/>
      <c r="Q8" s="172"/>
      <c r="R8" s="174"/>
      <c r="S8" s="172"/>
      <c r="T8" s="174"/>
      <c r="U8" s="174"/>
      <c r="V8" s="171"/>
      <c r="W8" s="172"/>
      <c r="X8" s="41"/>
      <c r="Y8" s="41"/>
      <c r="Z8" s="14"/>
    </row>
    <row r="9" spans="1:26" x14ac:dyDescent="0.25">
      <c r="A9" s="42">
        <v>1</v>
      </c>
      <c r="B9" s="19" t="s">
        <v>217</v>
      </c>
      <c r="C9" s="43">
        <v>3</v>
      </c>
      <c r="D9" s="20" t="str">
        <f>VLOOKUP(A9,$A$4:$E$6,4,0)</f>
        <v>Huỳnh Thị Thanh Thắng (BK)</v>
      </c>
      <c r="E9" s="30" t="s">
        <v>217</v>
      </c>
      <c r="F9" s="132" t="str">
        <f>VLOOKUP(C9,$A$4:$E$6,4,0)</f>
        <v>Ngô Thị Bích Thủy (SP)</v>
      </c>
      <c r="G9" s="30" t="s">
        <v>336</v>
      </c>
      <c r="H9" s="31" t="s">
        <v>318</v>
      </c>
      <c r="I9" s="38">
        <v>1</v>
      </c>
      <c r="J9" s="171">
        <f xml:space="preserve"> IF(N9&gt;O9,1,0)+IF(P9&gt;Q9,1,0)+IF(R9&gt;S9,1,0)+IF(T9&gt;U9,1,0)+IF(V9&gt;W9,1,0)</f>
        <v>0</v>
      </c>
      <c r="K9" s="172">
        <f xml:space="preserve"> IF(O9&gt;N9,1,0)+IF(Q9&gt;P9,1,0)+IF(S9&gt;R9,1,0)+IF(U9&gt;T9,1,0)+IF(W9&gt;V9,1,0)</f>
        <v>0</v>
      </c>
      <c r="L9" s="173">
        <f t="shared" si="0"/>
        <v>1</v>
      </c>
      <c r="M9" s="173">
        <f t="shared" si="0"/>
        <v>1</v>
      </c>
      <c r="N9" s="177"/>
      <c r="O9" s="178"/>
      <c r="P9" s="179"/>
      <c r="Q9" s="180"/>
      <c r="R9" s="174"/>
      <c r="S9" s="172"/>
      <c r="T9" s="224"/>
      <c r="U9" s="224"/>
      <c r="V9" s="171"/>
      <c r="W9" s="172"/>
      <c r="X9" s="41"/>
      <c r="Y9" s="41"/>
      <c r="Z9" s="14"/>
    </row>
    <row r="10" spans="1:26" ht="16.5" thickBot="1" x14ac:dyDescent="0.3">
      <c r="A10" s="44">
        <v>1</v>
      </c>
      <c r="B10" s="22" t="s">
        <v>217</v>
      </c>
      <c r="C10" s="45">
        <v>2</v>
      </c>
      <c r="D10" s="23" t="str">
        <f>VLOOKUP(A10,$A$4:$E$6,4,0)</f>
        <v>Huỳnh Thị Thanh Thắng (BK)</v>
      </c>
      <c r="E10" s="24" t="s">
        <v>217</v>
      </c>
      <c r="F10" s="133" t="str">
        <f>VLOOKUP(C10,$A$4:$E$6,4,0)</f>
        <v>Hoàng Thị Ngọc Trâm (CQ)</v>
      </c>
      <c r="G10" s="109" t="s">
        <v>311</v>
      </c>
      <c r="H10" s="28" t="s">
        <v>329</v>
      </c>
      <c r="I10" s="55"/>
      <c r="J10" s="181">
        <f xml:space="preserve"> IF(N10&gt;O10,1,0)+IF(P10&gt;Q10,1,0)+IF(R10&gt;S10,1,0)+IF(T10&gt;U10,1,0)+IF(V10&gt;W10,1,0)</f>
        <v>0</v>
      </c>
      <c r="K10" s="182">
        <f xml:space="preserve"> IF(O10&gt;N10,1,0)+IF(Q10&gt;P10,1,0)+IF(S10&gt;R10,1,0)+IF(U10&gt;T10,1,0)+IF(W10&gt;V10,1,0)</f>
        <v>0</v>
      </c>
      <c r="L10" s="183">
        <f t="shared" si="0"/>
        <v>1</v>
      </c>
      <c r="M10" s="184">
        <f t="shared" si="0"/>
        <v>1</v>
      </c>
      <c r="N10" s="181"/>
      <c r="O10" s="182"/>
      <c r="P10" s="181"/>
      <c r="Q10" s="182"/>
      <c r="R10" s="185"/>
      <c r="S10" s="182"/>
      <c r="T10" s="185"/>
      <c r="U10" s="185"/>
      <c r="V10" s="181"/>
      <c r="W10" s="182"/>
      <c r="X10" s="41"/>
      <c r="Y10" s="41"/>
      <c r="Z10" s="14"/>
    </row>
    <row r="12" spans="1:26" ht="16.5" thickBot="1" x14ac:dyDescent="0.3">
      <c r="B12" t="s">
        <v>216</v>
      </c>
    </row>
    <row r="13" spans="1:26" ht="19.5" thickBot="1" x14ac:dyDescent="0.35">
      <c r="A13" s="357" t="s">
        <v>218</v>
      </c>
      <c r="B13" s="283"/>
      <c r="C13" s="283"/>
      <c r="D13" s="280" t="s">
        <v>236</v>
      </c>
      <c r="E13" s="281"/>
      <c r="F13" s="281"/>
      <c r="G13" s="281"/>
      <c r="H13" s="282"/>
      <c r="I13" s="62" t="s">
        <v>220</v>
      </c>
      <c r="J13" s="285" t="s">
        <v>240</v>
      </c>
      <c r="K13" s="283"/>
      <c r="L13" s="283"/>
      <c r="M13" s="284"/>
      <c r="N13" s="291" t="s">
        <v>241</v>
      </c>
      <c r="O13" s="287"/>
      <c r="P13" s="287"/>
      <c r="Q13" s="287"/>
      <c r="R13" s="290"/>
      <c r="S13" s="285" t="s">
        <v>237</v>
      </c>
      <c r="T13" s="283"/>
      <c r="U13" s="283"/>
      <c r="V13" s="283"/>
      <c r="W13" s="302"/>
      <c r="X13" s="39"/>
    </row>
    <row r="14" spans="1:26" ht="21" thickBot="1" x14ac:dyDescent="0.35">
      <c r="A14" s="240">
        <v>4</v>
      </c>
      <c r="B14" s="241"/>
      <c r="C14" s="242"/>
      <c r="D14" s="367" t="s">
        <v>228</v>
      </c>
      <c r="E14" s="368"/>
      <c r="F14" s="368"/>
      <c r="G14" s="368"/>
      <c r="H14" s="368"/>
      <c r="I14" s="206">
        <f xml:space="preserve"> L19+L20</f>
        <v>2</v>
      </c>
      <c r="J14" s="338">
        <f xml:space="preserve"> (J19-K19) + (J20-K20)</f>
        <v>0</v>
      </c>
      <c r="K14" s="339"/>
      <c r="L14" s="339"/>
      <c r="M14" s="225">
        <f xml:space="preserve"> RANK(J14,$J$14:$J$16,0)</f>
        <v>1</v>
      </c>
      <c r="N14" s="340" t="e">
        <f xml:space="preserve"> (N19+P19+R19+T19+V19+N20+P20+R20+T20+V20)/(O19+Q19+S19+U19+W19+O20+Q20+S20+U20+W20)</f>
        <v>#DIV/0!</v>
      </c>
      <c r="O14" s="341"/>
      <c r="P14" s="341"/>
      <c r="Q14" s="341"/>
      <c r="R14" s="208" t="e">
        <f>RANK(N14,$N$14:$N$16,0)</f>
        <v>#DIV/0!</v>
      </c>
      <c r="S14" s="369">
        <f>RANK(I14,$I$14:$I$16,0)</f>
        <v>1</v>
      </c>
      <c r="T14" s="369"/>
      <c r="U14" s="369"/>
      <c r="V14" s="369"/>
      <c r="W14" s="370"/>
      <c r="X14" s="36"/>
    </row>
    <row r="15" spans="1:26" ht="21" thickBot="1" x14ac:dyDescent="0.35">
      <c r="A15" s="237">
        <v>5</v>
      </c>
      <c r="B15" s="238"/>
      <c r="C15" s="239"/>
      <c r="D15" s="269" t="s">
        <v>229</v>
      </c>
      <c r="E15" s="270"/>
      <c r="F15" s="270"/>
      <c r="G15" s="270"/>
      <c r="H15" s="270"/>
      <c r="I15" s="189">
        <f>L18+M20</f>
        <v>2</v>
      </c>
      <c r="J15" s="329">
        <f>(J18-K18)+(K20-J20)</f>
        <v>0</v>
      </c>
      <c r="K15" s="330"/>
      <c r="L15" s="330"/>
      <c r="M15" s="226">
        <f xml:space="preserve"> RANK(J15,$J$14:$J$16,0)</f>
        <v>1</v>
      </c>
      <c r="N15" s="358" t="e">
        <f xml:space="preserve"> (N18+P18+R18+T18+V18+O20+Q20+S20+U20+W20)/(O18+Q18+S18+U18+W18+N20+P20+R20+T20+V20)</f>
        <v>#DIV/0!</v>
      </c>
      <c r="O15" s="359"/>
      <c r="P15" s="359"/>
      <c r="Q15" s="359"/>
      <c r="R15" s="210" t="e">
        <f>RANK(N15,$N$14:$N$16,0)</f>
        <v>#DIV/0!</v>
      </c>
      <c r="S15" s="322">
        <f>RANK(I15,$I$14:$I$16,0)</f>
        <v>1</v>
      </c>
      <c r="T15" s="322"/>
      <c r="U15" s="322"/>
      <c r="V15" s="322"/>
      <c r="W15" s="323"/>
      <c r="X15" s="36"/>
    </row>
    <row r="16" spans="1:26" ht="21" thickBot="1" x14ac:dyDescent="0.35">
      <c r="A16" s="354">
        <v>6</v>
      </c>
      <c r="B16" s="355"/>
      <c r="C16" s="356"/>
      <c r="D16" s="258" t="s">
        <v>230</v>
      </c>
      <c r="E16" s="259"/>
      <c r="F16" s="259"/>
      <c r="G16" s="259"/>
      <c r="H16" s="259"/>
      <c r="I16" s="227">
        <f>M18+M19</f>
        <v>2</v>
      </c>
      <c r="J16" s="360">
        <f xml:space="preserve"> (K18-J18) + (K19-J19)</f>
        <v>0</v>
      </c>
      <c r="K16" s="361"/>
      <c r="L16" s="361"/>
      <c r="M16" s="228">
        <f xml:space="preserve"> RANK(J16,$J$14:$J$16,0)</f>
        <v>1</v>
      </c>
      <c r="N16" s="362" t="e">
        <f xml:space="preserve"> (O18+Q18+S18+U18+W18+O19+Q19+S19+U19+W19)/(N18+P18+R18+T18+V18+N19+P19+R19+T19+V19)</f>
        <v>#DIV/0!</v>
      </c>
      <c r="O16" s="363"/>
      <c r="P16" s="363"/>
      <c r="Q16" s="363"/>
      <c r="R16" s="229" t="e">
        <f>RANK(N16,$N$14:$N$16,0)</f>
        <v>#DIV/0!</v>
      </c>
      <c r="S16" s="365">
        <f>RANK(I16,$I$14:$I$16,0)</f>
        <v>1</v>
      </c>
      <c r="T16" s="365"/>
      <c r="U16" s="365"/>
      <c r="V16" s="365"/>
      <c r="W16" s="366"/>
      <c r="X16" s="36"/>
    </row>
    <row r="17" spans="1:25" x14ac:dyDescent="0.25">
      <c r="A17" s="278" t="s">
        <v>221</v>
      </c>
      <c r="B17" s="279"/>
      <c r="C17" s="279"/>
      <c r="D17" s="143"/>
      <c r="E17" s="96"/>
      <c r="F17" s="134"/>
      <c r="G17" s="96" t="s">
        <v>222</v>
      </c>
      <c r="H17" s="37" t="s">
        <v>223</v>
      </c>
      <c r="I17" s="32" t="s">
        <v>239</v>
      </c>
      <c r="J17" s="278" t="s">
        <v>279</v>
      </c>
      <c r="K17" s="307"/>
      <c r="L17" s="279" t="s">
        <v>278</v>
      </c>
      <c r="M17" s="279"/>
      <c r="N17" s="304" t="s">
        <v>231</v>
      </c>
      <c r="O17" s="305"/>
      <c r="P17" s="304" t="s">
        <v>232</v>
      </c>
      <c r="Q17" s="305"/>
      <c r="R17" s="303" t="s">
        <v>233</v>
      </c>
      <c r="S17" s="305"/>
      <c r="T17" s="303" t="s">
        <v>234</v>
      </c>
      <c r="U17" s="303"/>
      <c r="V17" s="304" t="s">
        <v>235</v>
      </c>
      <c r="W17" s="305"/>
      <c r="X17" s="40"/>
      <c r="Y17" s="41"/>
    </row>
    <row r="18" spans="1:25" x14ac:dyDescent="0.25">
      <c r="A18" s="42">
        <v>5</v>
      </c>
      <c r="B18" s="19" t="s">
        <v>217</v>
      </c>
      <c r="C18" s="141">
        <v>6</v>
      </c>
      <c r="D18" s="144" t="str">
        <f>VLOOKUP(A18,$A$14:F20:$F$16,4,0)</f>
        <v>Nguyễn Thị Minh (SP)</v>
      </c>
      <c r="E18" s="30" t="s">
        <v>217</v>
      </c>
      <c r="F18" s="132" t="str">
        <f>VLOOKUP(C18,$A$14:$E$16,4,0)</f>
        <v>Hoàng Thị Thanh Hà (KT)</v>
      </c>
      <c r="G18" s="30" t="s">
        <v>315</v>
      </c>
      <c r="H18" s="115" t="s">
        <v>295</v>
      </c>
      <c r="I18" s="38">
        <v>4</v>
      </c>
      <c r="J18" s="171">
        <f xml:space="preserve"> IF(N18&gt;O18,1,0)+IF(P18&gt;Q18,1,0)+IF(R18&gt;S18,1,0)+IF(T18&gt;U18,1,0)+IF(V18&gt;W18,1,0)</f>
        <v>0</v>
      </c>
      <c r="K18" s="172">
        <f xml:space="preserve"> IF(O18&gt;N18,1,0)+IF(Q18&gt;P18,1,0)+IF(S18&gt;R18,1,0)+IF(U18&gt;T18,1,0)+IF(W18&gt;V18,1,0)</f>
        <v>0</v>
      </c>
      <c r="L18" s="173">
        <f t="shared" ref="L18:M20" si="1">IF(J18&gt;K18,2,1)</f>
        <v>1</v>
      </c>
      <c r="M18" s="173">
        <f>IF(K18&gt;L18,2,1)</f>
        <v>1</v>
      </c>
      <c r="N18" s="171"/>
      <c r="O18" s="222"/>
      <c r="P18" s="223"/>
      <c r="Q18" s="172"/>
      <c r="R18" s="174"/>
      <c r="S18" s="172"/>
      <c r="T18" s="174"/>
      <c r="U18" s="174"/>
      <c r="V18" s="171"/>
      <c r="W18" s="172"/>
      <c r="X18" s="41"/>
      <c r="Y18" s="41"/>
    </row>
    <row r="19" spans="1:25" x14ac:dyDescent="0.25">
      <c r="A19" s="42">
        <v>4</v>
      </c>
      <c r="B19" s="19" t="s">
        <v>217</v>
      </c>
      <c r="C19" s="141">
        <v>6</v>
      </c>
      <c r="D19" s="144" t="str">
        <f>VLOOKUP(A19,$A$14:$E$16,4,0)</f>
        <v>Đinh Thị Như Thảo (BK)</v>
      </c>
      <c r="E19" s="30" t="s">
        <v>217</v>
      </c>
      <c r="F19" s="132" t="str">
        <f>VLOOKUP(C19,$A$14:$E$16,4,0)</f>
        <v>Hoàng Thị Thanh Hà (KT)</v>
      </c>
      <c r="G19" s="30" t="s">
        <v>336</v>
      </c>
      <c r="H19" s="31" t="s">
        <v>318</v>
      </c>
      <c r="I19" s="38">
        <v>2</v>
      </c>
      <c r="J19" s="171">
        <f xml:space="preserve"> IF(N19&gt;O19,1,0)+IF(P19&gt;Q19,1,0)+IF(R19&gt;S19,1,0)+IF(T19&gt;U19,1,0)+IF(V19&gt;W19,1,0)</f>
        <v>0</v>
      </c>
      <c r="K19" s="172">
        <f xml:space="preserve"> IF(O19&gt;N19,1,0)+IF(Q19&gt;P19,1,0)+IF(S19&gt;R19,1,0)+IF(U19&gt;T19,1,0)+IF(W19&gt;V19,1,0)</f>
        <v>0</v>
      </c>
      <c r="L19" s="173">
        <f t="shared" si="1"/>
        <v>1</v>
      </c>
      <c r="M19" s="173">
        <f t="shared" si="1"/>
        <v>1</v>
      </c>
      <c r="N19" s="177"/>
      <c r="O19" s="178"/>
      <c r="P19" s="179"/>
      <c r="Q19" s="180"/>
      <c r="R19" s="174"/>
      <c r="S19" s="172"/>
      <c r="T19" s="224"/>
      <c r="U19" s="224"/>
      <c r="V19" s="171"/>
      <c r="W19" s="172"/>
      <c r="X19" s="41"/>
      <c r="Y19" s="41"/>
    </row>
    <row r="20" spans="1:25" ht="16.5" thickBot="1" x14ac:dyDescent="0.3">
      <c r="A20" s="44">
        <v>4</v>
      </c>
      <c r="B20" s="22" t="s">
        <v>217</v>
      </c>
      <c r="C20" s="142">
        <v>5</v>
      </c>
      <c r="D20" s="145" t="str">
        <f>VLOOKUP(A20,$A$14:$E$16,4,0)</f>
        <v>Đinh Thị Như Thảo (BK)</v>
      </c>
      <c r="E20" s="24" t="s">
        <v>217</v>
      </c>
      <c r="F20" s="133" t="str">
        <f>VLOOKUP(C20,$A$14:$E$16,4,0)</f>
        <v>Nguyễn Thị Minh (SP)</v>
      </c>
      <c r="G20" s="109" t="s">
        <v>311</v>
      </c>
      <c r="H20" s="28" t="s">
        <v>329</v>
      </c>
      <c r="I20" s="55"/>
      <c r="J20" s="181">
        <f xml:space="preserve"> IF(N20&gt;O20,1,0)+IF(P20&gt;Q20,1,0)+IF(R20&gt;S20,1,0)+IF(T20&gt;U20,1,0)+IF(V20&gt;W20,1,0)</f>
        <v>0</v>
      </c>
      <c r="K20" s="182">
        <f xml:space="preserve"> IF(O20&gt;N20,1,0)+IF(Q20&gt;P20,1,0)+IF(S20&gt;R20,1,0)+IF(U20&gt;T20,1,0)+IF(W20&gt;V20,1,0)</f>
        <v>0</v>
      </c>
      <c r="L20" s="183">
        <f t="shared" si="1"/>
        <v>1</v>
      </c>
      <c r="M20" s="184">
        <f t="shared" si="1"/>
        <v>1</v>
      </c>
      <c r="N20" s="181"/>
      <c r="O20" s="182"/>
      <c r="P20" s="181"/>
      <c r="Q20" s="182"/>
      <c r="R20" s="185"/>
      <c r="S20" s="182"/>
      <c r="T20" s="185"/>
      <c r="U20" s="185"/>
      <c r="V20" s="181"/>
      <c r="W20" s="182"/>
      <c r="X20" s="41"/>
      <c r="Y20" s="41"/>
    </row>
    <row r="22" spans="1:25" x14ac:dyDescent="0.25">
      <c r="A22" s="232" t="s">
        <v>337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</row>
    <row r="23" spans="1:25" x14ac:dyDescent="0.25">
      <c r="A23" s="233" t="s">
        <v>338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</row>
  </sheetData>
  <mergeCells count="58">
    <mergeCell ref="S5:W5"/>
    <mergeCell ref="J6:L6"/>
    <mergeCell ref="N6:Q6"/>
    <mergeCell ref="S6:W6"/>
    <mergeCell ref="S3:W3"/>
    <mergeCell ref="S4:W4"/>
    <mergeCell ref="V7:W7"/>
    <mergeCell ref="A16:C16"/>
    <mergeCell ref="A17:C17"/>
    <mergeCell ref="J17:K17"/>
    <mergeCell ref="D13:H13"/>
    <mergeCell ref="D14:H14"/>
    <mergeCell ref="D15:H15"/>
    <mergeCell ref="N13:R13"/>
    <mergeCell ref="S13:W13"/>
    <mergeCell ref="S14:W14"/>
    <mergeCell ref="S15:W15"/>
    <mergeCell ref="L7:M7"/>
    <mergeCell ref="N7:O7"/>
    <mergeCell ref="P7:Q7"/>
    <mergeCell ref="R7:S7"/>
    <mergeCell ref="T7:U7"/>
    <mergeCell ref="A6:C6"/>
    <mergeCell ref="A7:C7"/>
    <mergeCell ref="J7:K7"/>
    <mergeCell ref="A14:C14"/>
    <mergeCell ref="A15:C15"/>
    <mergeCell ref="A13:C13"/>
    <mergeCell ref="J13:M13"/>
    <mergeCell ref="D6:H6"/>
    <mergeCell ref="A4:C4"/>
    <mergeCell ref="A5:C5"/>
    <mergeCell ref="A3:C3"/>
    <mergeCell ref="J3:M3"/>
    <mergeCell ref="N3:R3"/>
    <mergeCell ref="J4:L4"/>
    <mergeCell ref="N4:Q4"/>
    <mergeCell ref="J5:L5"/>
    <mergeCell ref="N5:Q5"/>
    <mergeCell ref="D3:H3"/>
    <mergeCell ref="D4:H4"/>
    <mergeCell ref="D5:H5"/>
    <mergeCell ref="A23:W23"/>
    <mergeCell ref="J14:L14"/>
    <mergeCell ref="J15:L15"/>
    <mergeCell ref="J16:L16"/>
    <mergeCell ref="N14:Q14"/>
    <mergeCell ref="N15:Q15"/>
    <mergeCell ref="N16:Q16"/>
    <mergeCell ref="D16:H16"/>
    <mergeCell ref="A22:W22"/>
    <mergeCell ref="S16:W16"/>
    <mergeCell ref="L17:M17"/>
    <mergeCell ref="N17:O17"/>
    <mergeCell ref="P17:Q17"/>
    <mergeCell ref="R17:S17"/>
    <mergeCell ref="T17:U17"/>
    <mergeCell ref="V17:W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2" zoomScale="75" zoomScaleNormal="75" zoomScaleSheetLayoutView="100" workbookViewId="0">
      <selection activeCell="G25" sqref="G25"/>
    </sheetView>
  </sheetViews>
  <sheetFormatPr defaultRowHeight="15.75" x14ac:dyDescent="0.25"/>
  <cols>
    <col min="1" max="1" width="3.75" customWidth="1"/>
    <col min="2" max="2" width="48.25" customWidth="1"/>
    <col min="3" max="3" width="18" customWidth="1"/>
    <col min="4" max="4" width="18.125" customWidth="1"/>
    <col min="5" max="5" width="17.625" customWidth="1"/>
    <col min="6" max="6" width="18" customWidth="1"/>
    <col min="11" max="11" width="39.625" customWidth="1"/>
  </cols>
  <sheetData>
    <row r="1" spans="1:9" ht="20.25" x14ac:dyDescent="0.3">
      <c r="E1" s="230" t="s">
        <v>5</v>
      </c>
      <c r="F1" s="230"/>
      <c r="G1" s="230"/>
      <c r="H1" s="230"/>
      <c r="I1" s="230"/>
    </row>
    <row r="4" spans="1:9" x14ac:dyDescent="0.25">
      <c r="A4">
        <v>1</v>
      </c>
      <c r="B4" s="9" t="s">
        <v>125</v>
      </c>
    </row>
    <row r="5" spans="1:9" x14ac:dyDescent="0.25">
      <c r="B5" s="11"/>
      <c r="C5" s="9"/>
    </row>
    <row r="6" spans="1:9" x14ac:dyDescent="0.25">
      <c r="A6">
        <v>2</v>
      </c>
      <c r="B6" s="12" t="s">
        <v>198</v>
      </c>
      <c r="C6" s="11"/>
      <c r="D6" s="14"/>
    </row>
    <row r="7" spans="1:9" x14ac:dyDescent="0.25">
      <c r="C7" s="10"/>
      <c r="D7" s="81" t="s">
        <v>251</v>
      </c>
    </row>
    <row r="8" spans="1:9" x14ac:dyDescent="0.25">
      <c r="A8">
        <v>3</v>
      </c>
      <c r="B8" s="9" t="s">
        <v>198</v>
      </c>
      <c r="C8" s="10"/>
      <c r="D8" s="10"/>
      <c r="E8" s="14"/>
    </row>
    <row r="9" spans="1:9" x14ac:dyDescent="0.25">
      <c r="B9" s="11"/>
      <c r="C9" s="12"/>
      <c r="D9" s="10"/>
    </row>
    <row r="10" spans="1:9" x14ac:dyDescent="0.25">
      <c r="A10">
        <v>4</v>
      </c>
      <c r="B10" s="12" t="s">
        <v>105</v>
      </c>
      <c r="D10" s="10"/>
    </row>
    <row r="11" spans="1:9" x14ac:dyDescent="0.25">
      <c r="C11" s="14"/>
      <c r="D11" s="10"/>
      <c r="E11" s="81" t="s">
        <v>258</v>
      </c>
    </row>
    <row r="12" spans="1:9" x14ac:dyDescent="0.25">
      <c r="A12">
        <v>5</v>
      </c>
      <c r="B12" s="9" t="s">
        <v>91</v>
      </c>
      <c r="D12" s="10"/>
      <c r="E12" s="11"/>
    </row>
    <row r="13" spans="1:9" x14ac:dyDescent="0.25">
      <c r="B13" s="11"/>
      <c r="C13" s="81" t="s">
        <v>247</v>
      </c>
      <c r="D13" s="10"/>
      <c r="E13" s="10"/>
    </row>
    <row r="14" spans="1:9" x14ac:dyDescent="0.25">
      <c r="A14">
        <v>6</v>
      </c>
      <c r="B14" s="12" t="s">
        <v>66</v>
      </c>
      <c r="C14" s="11"/>
      <c r="D14" s="10"/>
      <c r="E14" s="10"/>
    </row>
    <row r="15" spans="1:9" x14ac:dyDescent="0.25">
      <c r="C15" s="10"/>
      <c r="D15" s="82" t="s">
        <v>251</v>
      </c>
      <c r="E15" s="10"/>
    </row>
    <row r="16" spans="1:9" x14ac:dyDescent="0.25">
      <c r="A16">
        <v>7</v>
      </c>
      <c r="B16" s="9" t="s">
        <v>198</v>
      </c>
      <c r="C16" s="10"/>
      <c r="E16" s="10"/>
    </row>
    <row r="17" spans="1:6" x14ac:dyDescent="0.25">
      <c r="B17" s="11"/>
      <c r="C17" s="12"/>
      <c r="E17" s="10"/>
    </row>
    <row r="18" spans="1:6" x14ac:dyDescent="0.25">
      <c r="A18">
        <v>8</v>
      </c>
      <c r="B18" s="12" t="s">
        <v>17</v>
      </c>
      <c r="D18" s="14"/>
      <c r="E18" s="10"/>
    </row>
    <row r="19" spans="1:6" x14ac:dyDescent="0.25">
      <c r="C19" s="14"/>
      <c r="E19" s="10"/>
      <c r="F19" s="81" t="s">
        <v>264</v>
      </c>
    </row>
    <row r="20" spans="1:6" x14ac:dyDescent="0.25">
      <c r="A20">
        <v>9</v>
      </c>
      <c r="B20" s="9" t="s">
        <v>155</v>
      </c>
      <c r="E20" s="10"/>
      <c r="F20" s="80" t="s">
        <v>267</v>
      </c>
    </row>
    <row r="21" spans="1:6" x14ac:dyDescent="0.25">
      <c r="B21" s="11"/>
      <c r="C21" s="9"/>
      <c r="E21" s="10"/>
    </row>
    <row r="22" spans="1:6" x14ac:dyDescent="0.25">
      <c r="A22">
        <v>10</v>
      </c>
      <c r="B22" s="12" t="s">
        <v>198</v>
      </c>
      <c r="C22" s="11"/>
      <c r="D22" s="14"/>
      <c r="E22" s="10"/>
    </row>
    <row r="23" spans="1:6" x14ac:dyDescent="0.25">
      <c r="C23" s="10"/>
      <c r="D23" s="81" t="s">
        <v>251</v>
      </c>
      <c r="E23" s="10"/>
    </row>
    <row r="24" spans="1:6" x14ac:dyDescent="0.25">
      <c r="A24">
        <v>11</v>
      </c>
      <c r="B24" s="9" t="s">
        <v>92</v>
      </c>
      <c r="C24" s="10"/>
      <c r="D24" s="10"/>
      <c r="E24" s="10"/>
    </row>
    <row r="25" spans="1:6" x14ac:dyDescent="0.25">
      <c r="B25" s="11"/>
      <c r="C25" s="82" t="s">
        <v>247</v>
      </c>
      <c r="D25" s="10"/>
      <c r="E25" s="10"/>
    </row>
    <row r="26" spans="1:6" x14ac:dyDescent="0.25">
      <c r="A26">
        <v>12</v>
      </c>
      <c r="B26" s="12" t="s">
        <v>40</v>
      </c>
      <c r="D26" s="10"/>
      <c r="E26" s="10"/>
    </row>
    <row r="27" spans="1:6" x14ac:dyDescent="0.25">
      <c r="C27" s="14"/>
      <c r="D27" s="10"/>
      <c r="E27" s="82" t="s">
        <v>258</v>
      </c>
    </row>
    <row r="28" spans="1:6" x14ac:dyDescent="0.25">
      <c r="A28">
        <v>13</v>
      </c>
      <c r="B28" s="9" t="s">
        <v>39</v>
      </c>
      <c r="D28" s="10"/>
    </row>
    <row r="29" spans="1:6" x14ac:dyDescent="0.25">
      <c r="B29" s="11"/>
      <c r="C29" s="9"/>
      <c r="D29" s="10"/>
      <c r="E29" s="83" t="s">
        <v>265</v>
      </c>
      <c r="F29" s="80" t="s">
        <v>267</v>
      </c>
    </row>
    <row r="30" spans="1:6" x14ac:dyDescent="0.25">
      <c r="A30">
        <v>14</v>
      </c>
      <c r="B30" s="12" t="s">
        <v>198</v>
      </c>
      <c r="C30" s="11"/>
      <c r="D30" s="10"/>
    </row>
    <row r="31" spans="1:6" x14ac:dyDescent="0.25">
      <c r="C31" s="10"/>
      <c r="D31" s="82" t="s">
        <v>251</v>
      </c>
    </row>
    <row r="32" spans="1:6" x14ac:dyDescent="0.25">
      <c r="A32">
        <v>15</v>
      </c>
      <c r="B32" s="9" t="s">
        <v>198</v>
      </c>
      <c r="C32" s="10"/>
      <c r="D32" s="14"/>
    </row>
    <row r="33" spans="1:3" x14ac:dyDescent="0.25">
      <c r="B33" s="11"/>
      <c r="C33" s="12"/>
    </row>
    <row r="34" spans="1:3" x14ac:dyDescent="0.25">
      <c r="A34">
        <v>16</v>
      </c>
      <c r="B34" s="12" t="s">
        <v>90</v>
      </c>
    </row>
  </sheetData>
  <mergeCells count="1">
    <mergeCell ref="E1:I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"/>
  <sheetViews>
    <sheetView topLeftCell="A7" workbookViewId="0">
      <selection activeCell="H4" sqref="H4"/>
    </sheetView>
  </sheetViews>
  <sheetFormatPr defaultRowHeight="15.75" x14ac:dyDescent="0.25"/>
  <sheetData>
    <row r="2" spans="3:15" ht="20.25" x14ac:dyDescent="0.3">
      <c r="C2" s="371" t="s">
        <v>339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</sheetData>
  <mergeCells count="1">
    <mergeCell ref="C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77" zoomScaleNormal="77" workbookViewId="0">
      <selection activeCell="E16" sqref="E16"/>
    </sheetView>
  </sheetViews>
  <sheetFormatPr defaultRowHeight="15.75" x14ac:dyDescent="0.25"/>
  <cols>
    <col min="1" max="1" width="3.875" customWidth="1"/>
    <col min="2" max="2" width="45.25" customWidth="1"/>
    <col min="3" max="3" width="17.75" customWidth="1"/>
    <col min="4" max="4" width="18" customWidth="1"/>
    <col min="5" max="5" width="16.5" customWidth="1"/>
    <col min="6" max="6" width="17.875" customWidth="1"/>
  </cols>
  <sheetData>
    <row r="1" spans="1:15" ht="20.25" x14ac:dyDescent="0.3">
      <c r="E1" s="230" t="s">
        <v>6</v>
      </c>
      <c r="F1" s="230"/>
      <c r="G1" s="230"/>
      <c r="H1" s="230"/>
      <c r="I1" s="230"/>
    </row>
    <row r="2" spans="1:15" x14ac:dyDescent="0.25">
      <c r="K2" s="6"/>
      <c r="L2" s="6"/>
      <c r="M2" s="6"/>
      <c r="N2" s="6"/>
      <c r="O2" s="6"/>
    </row>
    <row r="3" spans="1:15" x14ac:dyDescent="0.25">
      <c r="K3" s="16"/>
      <c r="L3" s="16"/>
      <c r="M3" s="16"/>
      <c r="N3" s="16"/>
      <c r="O3" s="16"/>
    </row>
    <row r="4" spans="1:15" x14ac:dyDescent="0.25">
      <c r="A4">
        <v>1</v>
      </c>
      <c r="B4" s="9" t="s">
        <v>130</v>
      </c>
      <c r="K4" s="16"/>
      <c r="L4" s="16"/>
      <c r="M4" s="16"/>
      <c r="N4" s="16"/>
      <c r="O4" s="16"/>
    </row>
    <row r="5" spans="1:15" x14ac:dyDescent="0.25">
      <c r="B5" s="11"/>
      <c r="C5" s="9"/>
      <c r="K5" s="16"/>
      <c r="L5" s="16"/>
      <c r="M5" s="16"/>
      <c r="N5" s="16"/>
      <c r="O5" s="16"/>
    </row>
    <row r="6" spans="1:15" x14ac:dyDescent="0.25">
      <c r="A6">
        <v>2</v>
      </c>
      <c r="B6" s="12" t="s">
        <v>198</v>
      </c>
      <c r="C6" s="11"/>
    </row>
    <row r="7" spans="1:15" x14ac:dyDescent="0.25">
      <c r="C7" s="10"/>
      <c r="D7" s="81" t="s">
        <v>256</v>
      </c>
    </row>
    <row r="8" spans="1:15" x14ac:dyDescent="0.25">
      <c r="A8">
        <v>3</v>
      </c>
      <c r="B8" s="9" t="s">
        <v>21</v>
      </c>
      <c r="C8" s="10"/>
      <c r="D8" s="11"/>
    </row>
    <row r="9" spans="1:15" x14ac:dyDescent="0.25">
      <c r="B9" s="11"/>
      <c r="C9" s="82" t="s">
        <v>246</v>
      </c>
      <c r="D9" s="10"/>
    </row>
    <row r="10" spans="1:15" x14ac:dyDescent="0.25">
      <c r="A10">
        <v>4</v>
      </c>
      <c r="B10" s="12" t="s">
        <v>108</v>
      </c>
      <c r="D10" s="10"/>
    </row>
    <row r="11" spans="1:15" x14ac:dyDescent="0.25">
      <c r="C11" s="14"/>
      <c r="D11" s="10"/>
      <c r="E11" s="81" t="s">
        <v>261</v>
      </c>
    </row>
    <row r="12" spans="1:15" x14ac:dyDescent="0.25">
      <c r="A12">
        <v>5</v>
      </c>
      <c r="B12" s="9" t="s">
        <v>46</v>
      </c>
      <c r="D12" s="10"/>
      <c r="E12" s="11"/>
    </row>
    <row r="13" spans="1:15" x14ac:dyDescent="0.25">
      <c r="B13" s="11"/>
      <c r="C13" s="77" t="s">
        <v>246</v>
      </c>
      <c r="D13" s="10"/>
      <c r="E13" s="10"/>
    </row>
    <row r="14" spans="1:15" x14ac:dyDescent="0.25">
      <c r="A14">
        <v>6</v>
      </c>
      <c r="B14" s="12" t="s">
        <v>69</v>
      </c>
      <c r="C14" s="10"/>
      <c r="D14" s="10"/>
      <c r="E14" s="10"/>
    </row>
    <row r="15" spans="1:15" x14ac:dyDescent="0.25">
      <c r="C15" s="10"/>
      <c r="D15" s="82" t="s">
        <v>256</v>
      </c>
      <c r="E15" s="10"/>
    </row>
    <row r="16" spans="1:15" x14ac:dyDescent="0.25">
      <c r="A16">
        <v>7</v>
      </c>
      <c r="B16" s="9" t="s">
        <v>20</v>
      </c>
      <c r="C16" s="10"/>
      <c r="E16" s="10"/>
    </row>
    <row r="17" spans="1:6" x14ac:dyDescent="0.25">
      <c r="B17" s="11"/>
      <c r="C17" s="82" t="s">
        <v>246</v>
      </c>
      <c r="E17" s="10"/>
    </row>
    <row r="18" spans="1:6" x14ac:dyDescent="0.25">
      <c r="A18">
        <v>8</v>
      </c>
      <c r="B18" s="12" t="s">
        <v>160</v>
      </c>
      <c r="E18" s="10"/>
    </row>
    <row r="19" spans="1:6" x14ac:dyDescent="0.25">
      <c r="C19" s="14"/>
      <c r="E19" s="10"/>
      <c r="F19" s="81" t="s">
        <v>264</v>
      </c>
    </row>
    <row r="20" spans="1:6" x14ac:dyDescent="0.25">
      <c r="A20">
        <v>9</v>
      </c>
      <c r="B20" s="9" t="s">
        <v>159</v>
      </c>
      <c r="E20" s="10"/>
      <c r="F20" s="80" t="s">
        <v>266</v>
      </c>
    </row>
    <row r="21" spans="1:6" x14ac:dyDescent="0.25">
      <c r="B21" s="11"/>
      <c r="C21" s="77" t="s">
        <v>245</v>
      </c>
      <c r="E21" s="10"/>
    </row>
    <row r="22" spans="1:6" x14ac:dyDescent="0.25">
      <c r="A22">
        <v>10</v>
      </c>
      <c r="B22" s="12" t="s">
        <v>44</v>
      </c>
      <c r="C22" s="10"/>
      <c r="E22" s="10"/>
    </row>
    <row r="23" spans="1:6" x14ac:dyDescent="0.25">
      <c r="C23" s="10"/>
      <c r="D23" s="81" t="s">
        <v>256</v>
      </c>
      <c r="E23" s="10"/>
    </row>
    <row r="24" spans="1:6" x14ac:dyDescent="0.25">
      <c r="A24">
        <v>11</v>
      </c>
      <c r="B24" s="9" t="s">
        <v>70</v>
      </c>
      <c r="C24" s="10"/>
      <c r="D24" s="11"/>
      <c r="E24" s="10"/>
    </row>
    <row r="25" spans="1:6" x14ac:dyDescent="0.25">
      <c r="B25" s="11"/>
      <c r="C25" s="82" t="s">
        <v>245</v>
      </c>
      <c r="D25" s="10"/>
      <c r="E25" s="10"/>
    </row>
    <row r="26" spans="1:6" x14ac:dyDescent="0.25">
      <c r="A26">
        <v>12</v>
      </c>
      <c r="B26" s="12" t="s">
        <v>107</v>
      </c>
      <c r="D26" s="10"/>
      <c r="E26" s="10"/>
    </row>
    <row r="27" spans="1:6" x14ac:dyDescent="0.25">
      <c r="D27" s="10"/>
      <c r="E27" s="82" t="s">
        <v>261</v>
      </c>
    </row>
    <row r="28" spans="1:6" x14ac:dyDescent="0.25">
      <c r="A28">
        <v>13</v>
      </c>
      <c r="B28" s="9" t="s">
        <v>68</v>
      </c>
      <c r="D28" s="10"/>
    </row>
    <row r="29" spans="1:6" x14ac:dyDescent="0.25">
      <c r="B29" s="11"/>
      <c r="C29" s="77" t="s">
        <v>245</v>
      </c>
      <c r="D29" s="10"/>
      <c r="E29" s="83" t="s">
        <v>265</v>
      </c>
      <c r="F29" s="80" t="s">
        <v>266</v>
      </c>
    </row>
    <row r="30" spans="1:6" x14ac:dyDescent="0.25">
      <c r="A30">
        <v>14</v>
      </c>
      <c r="B30" s="12" t="s">
        <v>45</v>
      </c>
      <c r="C30" s="10"/>
      <c r="D30" s="10"/>
    </row>
    <row r="31" spans="1:6" x14ac:dyDescent="0.25">
      <c r="C31" s="10"/>
      <c r="D31" s="82" t="s">
        <v>256</v>
      </c>
    </row>
    <row r="32" spans="1:6" x14ac:dyDescent="0.25">
      <c r="A32">
        <v>15</v>
      </c>
      <c r="B32" s="9" t="s">
        <v>19</v>
      </c>
      <c r="C32" s="10"/>
    </row>
    <row r="33" spans="1:3" x14ac:dyDescent="0.25">
      <c r="B33" s="11"/>
      <c r="C33" s="82" t="s">
        <v>245</v>
      </c>
    </row>
    <row r="34" spans="1:3" x14ac:dyDescent="0.25">
      <c r="A34">
        <v>16</v>
      </c>
      <c r="B34" s="12" t="s">
        <v>129</v>
      </c>
    </row>
  </sheetData>
  <mergeCells count="1">
    <mergeCell ref="E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0" zoomScaleNormal="80" workbookViewId="0">
      <selection activeCell="H21" sqref="H21"/>
    </sheetView>
  </sheetViews>
  <sheetFormatPr defaultRowHeight="15.75" x14ac:dyDescent="0.25"/>
  <cols>
    <col min="1" max="1" width="4.375" customWidth="1"/>
    <col min="2" max="2" width="44.625" customWidth="1"/>
    <col min="3" max="3" width="19.5" customWidth="1"/>
    <col min="4" max="4" width="18" customWidth="1"/>
    <col min="5" max="5" width="17.125" customWidth="1"/>
    <col min="6" max="6" width="18.375" customWidth="1"/>
    <col min="13" max="13" width="32.125" customWidth="1"/>
  </cols>
  <sheetData>
    <row r="1" spans="1:17" ht="20.25" x14ac:dyDescent="0.3">
      <c r="E1" s="230" t="s">
        <v>2</v>
      </c>
      <c r="F1" s="230"/>
      <c r="G1" s="230"/>
      <c r="H1" s="230"/>
      <c r="I1" s="230"/>
    </row>
    <row r="3" spans="1:17" x14ac:dyDescent="0.25">
      <c r="C3" s="76"/>
      <c r="M3" s="1"/>
      <c r="Q3" s="1" t="s">
        <v>1</v>
      </c>
    </row>
    <row r="4" spans="1:17" x14ac:dyDescent="0.25">
      <c r="A4">
        <v>1</v>
      </c>
      <c r="B4" s="9" t="s">
        <v>171</v>
      </c>
      <c r="C4" s="76"/>
      <c r="K4" s="3"/>
    </row>
    <row r="5" spans="1:17" ht="18" customHeight="1" x14ac:dyDescent="0.25">
      <c r="B5" s="11"/>
      <c r="C5" s="77" t="s">
        <v>243</v>
      </c>
      <c r="K5" s="4"/>
    </row>
    <row r="6" spans="1:17" x14ac:dyDescent="0.25">
      <c r="A6">
        <v>2</v>
      </c>
      <c r="B6" s="12" t="s">
        <v>35</v>
      </c>
      <c r="C6" s="78"/>
    </row>
    <row r="7" spans="1:17" x14ac:dyDescent="0.25">
      <c r="C7" s="79"/>
      <c r="D7" s="81" t="s">
        <v>253</v>
      </c>
    </row>
    <row r="8" spans="1:17" x14ac:dyDescent="0.25">
      <c r="A8">
        <v>3</v>
      </c>
      <c r="B8" s="9" t="s">
        <v>100</v>
      </c>
      <c r="C8" s="79"/>
      <c r="D8" s="11"/>
    </row>
    <row r="9" spans="1:17" x14ac:dyDescent="0.25">
      <c r="B9" s="11"/>
      <c r="C9" s="82" t="s">
        <v>243</v>
      </c>
      <c r="D9" s="10"/>
    </row>
    <row r="10" spans="1:17" x14ac:dyDescent="0.25">
      <c r="A10">
        <v>4</v>
      </c>
      <c r="B10" s="12" t="s">
        <v>13</v>
      </c>
      <c r="C10" s="76"/>
      <c r="D10" s="10"/>
    </row>
    <row r="11" spans="1:17" x14ac:dyDescent="0.25">
      <c r="C11" s="80"/>
      <c r="D11" s="10"/>
      <c r="E11" s="81" t="s">
        <v>260</v>
      </c>
    </row>
    <row r="12" spans="1:17" x14ac:dyDescent="0.25">
      <c r="A12">
        <v>5</v>
      </c>
      <c r="B12" s="9" t="s">
        <v>36</v>
      </c>
      <c r="C12" s="76"/>
      <c r="D12" s="10"/>
      <c r="E12" s="11"/>
    </row>
    <row r="13" spans="1:17" x14ac:dyDescent="0.25">
      <c r="B13" s="11"/>
      <c r="C13" s="77" t="s">
        <v>243</v>
      </c>
      <c r="D13" s="10"/>
      <c r="E13" s="10"/>
    </row>
    <row r="14" spans="1:17" x14ac:dyDescent="0.25">
      <c r="A14">
        <v>6</v>
      </c>
      <c r="B14" s="12" t="s">
        <v>89</v>
      </c>
      <c r="C14" s="79"/>
      <c r="D14" s="10"/>
      <c r="E14" s="10"/>
    </row>
    <row r="15" spans="1:17" x14ac:dyDescent="0.25">
      <c r="C15" s="79"/>
      <c r="D15" s="82" t="s">
        <v>253</v>
      </c>
      <c r="E15" s="10"/>
    </row>
    <row r="16" spans="1:17" x14ac:dyDescent="0.25">
      <c r="A16">
        <v>7</v>
      </c>
      <c r="B16" s="9" t="s">
        <v>172</v>
      </c>
      <c r="C16" s="79"/>
      <c r="E16" s="10"/>
    </row>
    <row r="17" spans="1:11" x14ac:dyDescent="0.25">
      <c r="B17" s="11"/>
      <c r="C17" s="82" t="s">
        <v>243</v>
      </c>
      <c r="E17" s="10"/>
    </row>
    <row r="18" spans="1:11" x14ac:dyDescent="0.25">
      <c r="A18">
        <v>8</v>
      </c>
      <c r="B18" s="12" t="s">
        <v>102</v>
      </c>
      <c r="C18" s="76"/>
      <c r="E18" s="10"/>
      <c r="K18" s="8"/>
    </row>
    <row r="19" spans="1:11" x14ac:dyDescent="0.25">
      <c r="C19" s="80"/>
      <c r="E19" s="10"/>
      <c r="F19" s="81" t="s">
        <v>264</v>
      </c>
      <c r="K19" s="17"/>
    </row>
    <row r="20" spans="1:11" x14ac:dyDescent="0.25">
      <c r="A20">
        <v>9</v>
      </c>
      <c r="B20" s="9" t="s">
        <v>122</v>
      </c>
      <c r="C20" s="76"/>
      <c r="E20" s="10"/>
      <c r="F20" s="80" t="s">
        <v>269</v>
      </c>
    </row>
    <row r="21" spans="1:11" x14ac:dyDescent="0.25">
      <c r="B21" s="11"/>
      <c r="C21" s="77" t="s">
        <v>244</v>
      </c>
      <c r="E21" s="10"/>
    </row>
    <row r="22" spans="1:11" x14ac:dyDescent="0.25">
      <c r="A22">
        <v>10</v>
      </c>
      <c r="B22" s="12" t="s">
        <v>150</v>
      </c>
      <c r="C22" s="79"/>
      <c r="E22" s="10"/>
    </row>
    <row r="23" spans="1:11" x14ac:dyDescent="0.25">
      <c r="C23" s="79"/>
      <c r="D23" s="81" t="s">
        <v>253</v>
      </c>
      <c r="E23" s="10"/>
    </row>
    <row r="24" spans="1:11" x14ac:dyDescent="0.25">
      <c r="A24">
        <v>11</v>
      </c>
      <c r="B24" s="9" t="s">
        <v>123</v>
      </c>
      <c r="C24" s="79"/>
      <c r="D24" s="11"/>
      <c r="E24" s="10"/>
    </row>
    <row r="25" spans="1:11" x14ac:dyDescent="0.25">
      <c r="B25" s="11"/>
      <c r="C25" s="82" t="s">
        <v>244</v>
      </c>
      <c r="D25" s="10"/>
      <c r="E25" s="10"/>
    </row>
    <row r="26" spans="1:11" x14ac:dyDescent="0.25">
      <c r="A26">
        <v>12</v>
      </c>
      <c r="B26" s="12" t="s">
        <v>12</v>
      </c>
      <c r="C26" s="76"/>
      <c r="D26" s="10"/>
      <c r="E26" s="10"/>
    </row>
    <row r="27" spans="1:11" x14ac:dyDescent="0.25">
      <c r="C27" s="76"/>
      <c r="D27" s="10"/>
      <c r="E27" s="82" t="s">
        <v>260</v>
      </c>
    </row>
    <row r="28" spans="1:11" x14ac:dyDescent="0.25">
      <c r="A28">
        <v>13</v>
      </c>
      <c r="B28" s="9" t="s">
        <v>0</v>
      </c>
      <c r="C28" s="76"/>
      <c r="D28" s="10"/>
    </row>
    <row r="29" spans="1:11" x14ac:dyDescent="0.25">
      <c r="B29" s="11"/>
      <c r="C29" s="77" t="s">
        <v>244</v>
      </c>
      <c r="D29" s="10"/>
      <c r="E29" s="83" t="s">
        <v>265</v>
      </c>
      <c r="F29" s="80" t="s">
        <v>269</v>
      </c>
    </row>
    <row r="30" spans="1:11" x14ac:dyDescent="0.25">
      <c r="A30">
        <v>14</v>
      </c>
      <c r="B30" s="12" t="s">
        <v>101</v>
      </c>
      <c r="C30" s="79"/>
      <c r="D30" s="10"/>
    </row>
    <row r="31" spans="1:11" x14ac:dyDescent="0.25">
      <c r="C31" s="79"/>
      <c r="D31" s="82" t="s">
        <v>253</v>
      </c>
    </row>
    <row r="32" spans="1:11" x14ac:dyDescent="0.25">
      <c r="A32">
        <v>15</v>
      </c>
      <c r="B32" s="9" t="s">
        <v>34</v>
      </c>
      <c r="C32" s="79"/>
    </row>
    <row r="33" spans="1:3" x14ac:dyDescent="0.25">
      <c r="B33" s="11"/>
      <c r="C33" s="82" t="s">
        <v>244</v>
      </c>
    </row>
    <row r="34" spans="1:3" x14ac:dyDescent="0.25">
      <c r="A34">
        <v>16</v>
      </c>
      <c r="B34" s="12" t="s">
        <v>65</v>
      </c>
      <c r="C34" s="76"/>
    </row>
  </sheetData>
  <mergeCells count="1">
    <mergeCell ref="E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3" zoomScale="78" zoomScaleNormal="78" workbookViewId="0">
      <selection activeCell="H19" sqref="H19"/>
    </sheetView>
  </sheetViews>
  <sheetFormatPr defaultRowHeight="15.75" x14ac:dyDescent="0.25"/>
  <cols>
    <col min="1" max="1" width="4.875" customWidth="1"/>
    <col min="2" max="2" width="48.5" customWidth="1"/>
    <col min="3" max="3" width="17.625" customWidth="1"/>
    <col min="4" max="5" width="17.5" customWidth="1"/>
    <col min="6" max="6" width="17.25" customWidth="1"/>
    <col min="11" max="11" width="44.75" customWidth="1"/>
  </cols>
  <sheetData>
    <row r="1" spans="1:11" ht="20.25" x14ac:dyDescent="0.3">
      <c r="E1" s="230" t="s">
        <v>7</v>
      </c>
      <c r="F1" s="230"/>
      <c r="G1" s="230"/>
      <c r="H1" s="230"/>
      <c r="I1" s="230"/>
    </row>
    <row r="2" spans="1:11" x14ac:dyDescent="0.25">
      <c r="K2" s="17"/>
    </row>
    <row r="3" spans="1:11" x14ac:dyDescent="0.25">
      <c r="K3" s="6"/>
    </row>
    <row r="4" spans="1:11" x14ac:dyDescent="0.25">
      <c r="A4">
        <v>1</v>
      </c>
      <c r="B4" s="9" t="s">
        <v>152</v>
      </c>
    </row>
    <row r="5" spans="1:11" x14ac:dyDescent="0.25">
      <c r="B5" s="11"/>
      <c r="C5" s="9"/>
    </row>
    <row r="6" spans="1:11" x14ac:dyDescent="0.25">
      <c r="A6">
        <v>2</v>
      </c>
      <c r="B6" s="12" t="s">
        <v>198</v>
      </c>
      <c r="C6" s="11"/>
    </row>
    <row r="7" spans="1:11" x14ac:dyDescent="0.25">
      <c r="C7" s="10"/>
      <c r="D7" s="81" t="s">
        <v>254</v>
      </c>
    </row>
    <row r="8" spans="1:11" x14ac:dyDescent="0.25">
      <c r="A8">
        <v>3</v>
      </c>
      <c r="B8" s="9" t="s">
        <v>198</v>
      </c>
      <c r="C8" s="10"/>
      <c r="D8" s="11"/>
    </row>
    <row r="9" spans="1:11" x14ac:dyDescent="0.25">
      <c r="B9" s="11"/>
      <c r="C9" s="12"/>
      <c r="D9" s="10"/>
    </row>
    <row r="10" spans="1:11" x14ac:dyDescent="0.25">
      <c r="A10">
        <v>4</v>
      </c>
      <c r="B10" s="12" t="s">
        <v>126</v>
      </c>
      <c r="D10" s="10"/>
    </row>
    <row r="11" spans="1:11" x14ac:dyDescent="0.25">
      <c r="C11" s="14"/>
      <c r="D11" s="10"/>
      <c r="E11" s="81" t="s">
        <v>260</v>
      </c>
    </row>
    <row r="12" spans="1:11" x14ac:dyDescent="0.25">
      <c r="A12">
        <v>5</v>
      </c>
      <c r="B12" s="9" t="s">
        <v>42</v>
      </c>
      <c r="D12" s="10"/>
      <c r="E12" s="11"/>
    </row>
    <row r="13" spans="1:11" x14ac:dyDescent="0.25">
      <c r="B13" s="11"/>
      <c r="C13" s="77" t="s">
        <v>246</v>
      </c>
      <c r="D13" s="10"/>
      <c r="E13" s="10"/>
    </row>
    <row r="14" spans="1:11" x14ac:dyDescent="0.25">
      <c r="A14">
        <v>6</v>
      </c>
      <c r="B14" s="12" t="s">
        <v>104</v>
      </c>
      <c r="C14" s="10"/>
      <c r="D14" s="10"/>
      <c r="E14" s="10"/>
    </row>
    <row r="15" spans="1:11" x14ac:dyDescent="0.25">
      <c r="C15" s="10"/>
      <c r="D15" s="82" t="s">
        <v>254</v>
      </c>
      <c r="E15" s="10"/>
    </row>
    <row r="16" spans="1:11" x14ac:dyDescent="0.25">
      <c r="A16">
        <v>7</v>
      </c>
      <c r="B16" s="9" t="s">
        <v>198</v>
      </c>
      <c r="C16" s="10"/>
      <c r="E16" s="10"/>
    </row>
    <row r="17" spans="1:6" x14ac:dyDescent="0.25">
      <c r="B17" s="11"/>
      <c r="C17" s="15"/>
      <c r="E17" s="10"/>
    </row>
    <row r="18" spans="1:6" x14ac:dyDescent="0.25">
      <c r="A18">
        <v>8</v>
      </c>
      <c r="B18" s="12" t="s">
        <v>18</v>
      </c>
      <c r="E18" s="10"/>
    </row>
    <row r="19" spans="1:6" x14ac:dyDescent="0.25">
      <c r="C19" s="14"/>
      <c r="E19" s="10"/>
      <c r="F19" s="81" t="s">
        <v>264</v>
      </c>
    </row>
    <row r="20" spans="1:6" x14ac:dyDescent="0.25">
      <c r="A20">
        <v>9</v>
      </c>
      <c r="B20" s="9" t="s">
        <v>127</v>
      </c>
      <c r="E20" s="10"/>
      <c r="F20" s="80" t="s">
        <v>268</v>
      </c>
    </row>
    <row r="21" spans="1:6" x14ac:dyDescent="0.25">
      <c r="B21" s="11"/>
      <c r="C21" s="13"/>
      <c r="E21" s="10"/>
    </row>
    <row r="22" spans="1:6" x14ac:dyDescent="0.25">
      <c r="A22">
        <v>10</v>
      </c>
      <c r="B22" s="12" t="s">
        <v>198</v>
      </c>
      <c r="C22" s="10"/>
      <c r="E22" s="10"/>
    </row>
    <row r="23" spans="1:6" x14ac:dyDescent="0.25">
      <c r="C23" s="10"/>
      <c r="D23" s="81" t="s">
        <v>254</v>
      </c>
      <c r="E23" s="10"/>
    </row>
    <row r="24" spans="1:6" x14ac:dyDescent="0.25">
      <c r="A24">
        <v>11</v>
      </c>
      <c r="B24" s="9" t="s">
        <v>128</v>
      </c>
      <c r="C24" s="10"/>
      <c r="D24" s="11"/>
      <c r="E24" s="10"/>
    </row>
    <row r="25" spans="1:6" x14ac:dyDescent="0.25">
      <c r="B25" s="11"/>
      <c r="C25" s="82" t="s">
        <v>247</v>
      </c>
      <c r="D25" s="10"/>
      <c r="E25" s="10"/>
    </row>
    <row r="26" spans="1:6" x14ac:dyDescent="0.25">
      <c r="A26">
        <v>12</v>
      </c>
      <c r="B26" s="12" t="s">
        <v>41</v>
      </c>
      <c r="D26" s="10"/>
      <c r="E26" s="10"/>
    </row>
    <row r="27" spans="1:6" x14ac:dyDescent="0.25">
      <c r="D27" s="10"/>
      <c r="E27" s="82" t="s">
        <v>260</v>
      </c>
    </row>
    <row r="28" spans="1:6" x14ac:dyDescent="0.25">
      <c r="A28">
        <v>13</v>
      </c>
      <c r="B28" s="9" t="s">
        <v>93</v>
      </c>
      <c r="D28" s="10"/>
    </row>
    <row r="29" spans="1:6" x14ac:dyDescent="0.25">
      <c r="B29" s="11"/>
      <c r="C29" s="77" t="s">
        <v>247</v>
      </c>
      <c r="D29" s="10"/>
      <c r="E29" s="83" t="s">
        <v>265</v>
      </c>
      <c r="F29" s="80" t="s">
        <v>268</v>
      </c>
    </row>
    <row r="30" spans="1:6" x14ac:dyDescent="0.25">
      <c r="A30">
        <v>14</v>
      </c>
      <c r="B30" s="12" t="s">
        <v>154</v>
      </c>
      <c r="C30" s="10"/>
      <c r="D30" s="10"/>
    </row>
    <row r="31" spans="1:6" x14ac:dyDescent="0.25">
      <c r="C31" s="10"/>
      <c r="D31" s="82" t="s">
        <v>254</v>
      </c>
    </row>
    <row r="32" spans="1:6" x14ac:dyDescent="0.25">
      <c r="A32">
        <v>15</v>
      </c>
      <c r="B32" s="9" t="s">
        <v>198</v>
      </c>
      <c r="C32" s="10"/>
    </row>
    <row r="33" spans="1:3" x14ac:dyDescent="0.25">
      <c r="B33" s="11"/>
      <c r="C33" s="15"/>
    </row>
    <row r="34" spans="1:3" x14ac:dyDescent="0.25">
      <c r="A34">
        <v>16</v>
      </c>
      <c r="B34" s="12" t="s">
        <v>153</v>
      </c>
    </row>
  </sheetData>
  <mergeCells count="1">
    <mergeCell ref="E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5" zoomScale="80" zoomScaleNormal="80" workbookViewId="0">
      <selection activeCell="G24" sqref="G24"/>
    </sheetView>
  </sheetViews>
  <sheetFormatPr defaultRowHeight="15.75" x14ac:dyDescent="0.25"/>
  <cols>
    <col min="2" max="2" width="50.125" customWidth="1"/>
    <col min="3" max="3" width="17.75" customWidth="1"/>
    <col min="4" max="4" width="18.125" customWidth="1"/>
    <col min="5" max="5" width="17.5" customWidth="1"/>
    <col min="6" max="6" width="17.625" customWidth="1"/>
  </cols>
  <sheetData>
    <row r="1" spans="1:16" ht="20.25" x14ac:dyDescent="0.3">
      <c r="E1" s="230" t="s">
        <v>8</v>
      </c>
      <c r="F1" s="230"/>
      <c r="G1" s="230"/>
      <c r="H1" s="230"/>
      <c r="I1" s="230"/>
    </row>
    <row r="2" spans="1:16" x14ac:dyDescent="0.25">
      <c r="K2" s="17"/>
      <c r="L2" s="6"/>
      <c r="M2" s="6"/>
      <c r="N2" s="6"/>
      <c r="O2" s="6"/>
    </row>
    <row r="3" spans="1:16" x14ac:dyDescent="0.25">
      <c r="K3" s="16"/>
      <c r="L3" s="6"/>
      <c r="M3" s="6"/>
      <c r="N3" s="6"/>
      <c r="O3" s="6"/>
    </row>
    <row r="4" spans="1:16" x14ac:dyDescent="0.25">
      <c r="A4">
        <v>1</v>
      </c>
      <c r="B4" s="9" t="s">
        <v>22</v>
      </c>
      <c r="K4" s="17"/>
      <c r="L4" s="6"/>
      <c r="M4" s="6"/>
      <c r="N4" s="6"/>
      <c r="O4" s="6"/>
    </row>
    <row r="5" spans="1:16" x14ac:dyDescent="0.25">
      <c r="B5" s="11"/>
      <c r="C5" s="81" t="s">
        <v>248</v>
      </c>
    </row>
    <row r="6" spans="1:16" x14ac:dyDescent="0.25">
      <c r="A6">
        <v>2</v>
      </c>
      <c r="B6" s="12" t="s">
        <v>71</v>
      </c>
      <c r="C6" s="11"/>
    </row>
    <row r="7" spans="1:16" x14ac:dyDescent="0.25">
      <c r="C7" s="10"/>
      <c r="D7" s="81" t="s">
        <v>257</v>
      </c>
    </row>
    <row r="8" spans="1:16" x14ac:dyDescent="0.25">
      <c r="A8">
        <v>3</v>
      </c>
      <c r="B8" s="9" t="s">
        <v>95</v>
      </c>
      <c r="C8" s="10"/>
      <c r="D8" s="11"/>
    </row>
    <row r="9" spans="1:16" x14ac:dyDescent="0.25">
      <c r="B9" s="11"/>
      <c r="C9" s="82" t="s">
        <v>248</v>
      </c>
      <c r="D9" s="10"/>
    </row>
    <row r="10" spans="1:16" x14ac:dyDescent="0.25">
      <c r="A10">
        <v>4</v>
      </c>
      <c r="B10" s="12" t="s">
        <v>133</v>
      </c>
      <c r="D10" s="10"/>
    </row>
    <row r="11" spans="1:16" x14ac:dyDescent="0.25">
      <c r="C11" s="14"/>
      <c r="D11" s="10"/>
      <c r="E11" s="81" t="s">
        <v>262</v>
      </c>
    </row>
    <row r="12" spans="1:16" x14ac:dyDescent="0.25">
      <c r="A12">
        <v>5</v>
      </c>
      <c r="B12" s="9" t="s">
        <v>131</v>
      </c>
      <c r="D12" s="10"/>
      <c r="E12" s="11"/>
      <c r="K12" s="16"/>
      <c r="L12" s="16"/>
      <c r="M12" s="16"/>
      <c r="N12" s="16"/>
      <c r="O12" s="16"/>
      <c r="P12" s="16"/>
    </row>
    <row r="13" spans="1:16" x14ac:dyDescent="0.25">
      <c r="B13" s="11"/>
      <c r="C13" s="81" t="s">
        <v>248</v>
      </c>
      <c r="D13" s="10"/>
      <c r="E13" s="10"/>
      <c r="K13" s="17"/>
      <c r="L13" s="8"/>
      <c r="M13" s="8"/>
      <c r="N13" s="8"/>
      <c r="O13" s="8"/>
      <c r="P13" s="8"/>
    </row>
    <row r="14" spans="1:16" x14ac:dyDescent="0.25">
      <c r="A14">
        <v>6</v>
      </c>
      <c r="B14" s="12" t="s">
        <v>48</v>
      </c>
      <c r="C14" s="10"/>
      <c r="D14" s="10"/>
      <c r="E14" s="10"/>
      <c r="K14" s="17"/>
      <c r="L14" s="8"/>
      <c r="M14" s="8"/>
      <c r="N14" s="8"/>
      <c r="O14" s="8"/>
      <c r="P14" s="8"/>
    </row>
    <row r="15" spans="1:16" x14ac:dyDescent="0.25">
      <c r="C15" s="10"/>
      <c r="D15" s="82" t="s">
        <v>257</v>
      </c>
      <c r="E15" s="10"/>
      <c r="K15" s="8"/>
      <c r="L15" s="8"/>
      <c r="M15" s="8"/>
      <c r="N15" s="8"/>
      <c r="O15" s="8"/>
      <c r="P15" s="8"/>
    </row>
    <row r="16" spans="1:16" x14ac:dyDescent="0.25">
      <c r="A16">
        <v>7</v>
      </c>
      <c r="B16" s="9" t="s">
        <v>199</v>
      </c>
      <c r="C16" s="10"/>
      <c r="E16" s="10"/>
    </row>
    <row r="17" spans="1:6" x14ac:dyDescent="0.25">
      <c r="B17" s="11"/>
      <c r="C17" s="82" t="s">
        <v>248</v>
      </c>
      <c r="E17" s="10"/>
    </row>
    <row r="18" spans="1:6" x14ac:dyDescent="0.25">
      <c r="A18">
        <v>8</v>
      </c>
      <c r="B18" s="12" t="s">
        <v>157</v>
      </c>
      <c r="E18" s="10"/>
    </row>
    <row r="19" spans="1:6" x14ac:dyDescent="0.25">
      <c r="C19" s="14"/>
      <c r="E19" s="10"/>
      <c r="F19" s="81" t="s">
        <v>264</v>
      </c>
    </row>
    <row r="20" spans="1:6" x14ac:dyDescent="0.25">
      <c r="A20">
        <v>9</v>
      </c>
      <c r="B20" s="9" t="s">
        <v>132</v>
      </c>
      <c r="E20" s="10"/>
      <c r="F20" s="80" t="s">
        <v>263</v>
      </c>
    </row>
    <row r="21" spans="1:6" x14ac:dyDescent="0.25">
      <c r="B21" s="11"/>
      <c r="C21" s="81" t="s">
        <v>249</v>
      </c>
      <c r="E21" s="10"/>
    </row>
    <row r="22" spans="1:6" x14ac:dyDescent="0.25">
      <c r="A22">
        <v>10</v>
      </c>
      <c r="B22" s="12" t="s">
        <v>94</v>
      </c>
      <c r="C22" s="10"/>
      <c r="E22" s="10"/>
    </row>
    <row r="23" spans="1:6" x14ac:dyDescent="0.25">
      <c r="C23" s="10"/>
      <c r="D23" s="81" t="s">
        <v>257</v>
      </c>
      <c r="E23" s="10"/>
    </row>
    <row r="24" spans="1:6" x14ac:dyDescent="0.25">
      <c r="A24">
        <v>11</v>
      </c>
      <c r="B24" s="9" t="s">
        <v>156</v>
      </c>
      <c r="C24" s="10"/>
      <c r="D24" s="11"/>
      <c r="E24" s="10"/>
    </row>
    <row r="25" spans="1:6" x14ac:dyDescent="0.25">
      <c r="B25" s="11"/>
      <c r="C25" s="82" t="s">
        <v>249</v>
      </c>
      <c r="D25" s="10"/>
      <c r="E25" s="10"/>
    </row>
    <row r="26" spans="1:6" x14ac:dyDescent="0.25">
      <c r="A26">
        <v>12</v>
      </c>
      <c r="B26" s="12" t="s">
        <v>47</v>
      </c>
      <c r="D26" s="10"/>
      <c r="E26" s="10"/>
    </row>
    <row r="27" spans="1:6" x14ac:dyDescent="0.25">
      <c r="D27" s="10"/>
      <c r="E27" s="82" t="s">
        <v>262</v>
      </c>
    </row>
    <row r="28" spans="1:6" x14ac:dyDescent="0.25">
      <c r="A28">
        <v>13</v>
      </c>
      <c r="B28" s="9" t="s">
        <v>158</v>
      </c>
      <c r="D28" s="10"/>
    </row>
    <row r="29" spans="1:6" x14ac:dyDescent="0.25">
      <c r="B29" s="11"/>
      <c r="C29" s="81" t="s">
        <v>249</v>
      </c>
      <c r="D29" s="10"/>
      <c r="E29" s="83" t="s">
        <v>265</v>
      </c>
      <c r="F29" s="80" t="s">
        <v>263</v>
      </c>
    </row>
    <row r="30" spans="1:6" x14ac:dyDescent="0.25">
      <c r="A30">
        <v>14</v>
      </c>
      <c r="B30" s="12" t="s">
        <v>200</v>
      </c>
      <c r="C30" s="10"/>
      <c r="D30" s="10"/>
    </row>
    <row r="31" spans="1:6" x14ac:dyDescent="0.25">
      <c r="C31" s="10"/>
      <c r="D31" s="82" t="s">
        <v>257</v>
      </c>
    </row>
    <row r="32" spans="1:6" x14ac:dyDescent="0.25">
      <c r="A32">
        <v>15</v>
      </c>
      <c r="B32" s="9" t="s">
        <v>106</v>
      </c>
      <c r="C32" s="10"/>
    </row>
    <row r="33" spans="1:3" x14ac:dyDescent="0.25">
      <c r="B33" s="11"/>
      <c r="C33" s="82" t="s">
        <v>249</v>
      </c>
    </row>
    <row r="34" spans="1:3" x14ac:dyDescent="0.25">
      <c r="A34">
        <v>16</v>
      </c>
      <c r="B34" s="12" t="s">
        <v>201</v>
      </c>
    </row>
  </sheetData>
  <mergeCells count="1">
    <mergeCell ref="E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9" sqref="E19"/>
    </sheetView>
  </sheetViews>
  <sheetFormatPr defaultRowHeight="15.75" x14ac:dyDescent="0.25"/>
  <cols>
    <col min="1" max="1" width="3.125" customWidth="1"/>
    <col min="2" max="2" width="35.375" customWidth="1"/>
    <col min="3" max="3" width="17.125" customWidth="1"/>
    <col min="4" max="4" width="16.875" customWidth="1"/>
    <col min="5" max="5" width="17.125" customWidth="1"/>
    <col min="12" max="12" width="32.875" customWidth="1"/>
  </cols>
  <sheetData>
    <row r="1" spans="1:12" ht="20.25" x14ac:dyDescent="0.3">
      <c r="E1" s="230" t="s">
        <v>4</v>
      </c>
      <c r="F1" s="230"/>
      <c r="G1" s="230"/>
      <c r="H1" s="230"/>
      <c r="I1" s="230"/>
    </row>
    <row r="2" spans="1:12" ht="15.75" customHeight="1" x14ac:dyDescent="0.25">
      <c r="L2" s="5"/>
    </row>
    <row r="3" spans="1:12" ht="14.25" customHeight="1" x14ac:dyDescent="0.25">
      <c r="L3" s="5"/>
    </row>
    <row r="4" spans="1:12" ht="17.25" customHeight="1" x14ac:dyDescent="0.25">
      <c r="A4">
        <v>1</v>
      </c>
      <c r="B4" s="9" t="s">
        <v>124</v>
      </c>
      <c r="C4" s="14"/>
      <c r="D4" s="14"/>
      <c r="L4" s="5"/>
    </row>
    <row r="5" spans="1:12" x14ac:dyDescent="0.25">
      <c r="B5" s="11"/>
      <c r="C5" s="81" t="s">
        <v>252</v>
      </c>
    </row>
    <row r="6" spans="1:12" x14ac:dyDescent="0.25">
      <c r="A6">
        <v>2</v>
      </c>
      <c r="B6" s="12" t="s">
        <v>14</v>
      </c>
      <c r="C6" s="11"/>
    </row>
    <row r="7" spans="1:12" x14ac:dyDescent="0.25">
      <c r="C7" s="10"/>
      <c r="D7" s="81" t="s">
        <v>259</v>
      </c>
    </row>
    <row r="8" spans="1:12" x14ac:dyDescent="0.25">
      <c r="A8">
        <v>3</v>
      </c>
      <c r="B8" s="9" t="s">
        <v>149</v>
      </c>
      <c r="C8" s="10"/>
      <c r="D8" s="11"/>
    </row>
    <row r="9" spans="1:12" x14ac:dyDescent="0.25">
      <c r="B9" s="11"/>
      <c r="C9" s="82" t="s">
        <v>252</v>
      </c>
      <c r="D9" s="10"/>
      <c r="E9" s="14"/>
    </row>
    <row r="10" spans="1:12" x14ac:dyDescent="0.25">
      <c r="A10">
        <v>4</v>
      </c>
      <c r="B10" s="12" t="s">
        <v>99</v>
      </c>
      <c r="D10" s="10"/>
    </row>
    <row r="11" spans="1:12" x14ac:dyDescent="0.25">
      <c r="D11" s="10"/>
      <c r="E11" s="81" t="s">
        <v>264</v>
      </c>
    </row>
    <row r="12" spans="1:12" x14ac:dyDescent="0.25">
      <c r="A12">
        <v>5</v>
      </c>
      <c r="B12" s="9" t="s">
        <v>37</v>
      </c>
      <c r="D12" s="10"/>
      <c r="E12" s="80" t="s">
        <v>267</v>
      </c>
    </row>
    <row r="13" spans="1:12" x14ac:dyDescent="0.25">
      <c r="B13" s="11"/>
      <c r="C13" s="81" t="s">
        <v>252</v>
      </c>
      <c r="D13" s="10"/>
      <c r="E13" s="14"/>
    </row>
    <row r="14" spans="1:12" x14ac:dyDescent="0.25">
      <c r="A14">
        <v>6</v>
      </c>
      <c r="B14" s="12" t="s">
        <v>15</v>
      </c>
      <c r="C14" s="11"/>
      <c r="D14" s="10"/>
    </row>
    <row r="15" spans="1:12" x14ac:dyDescent="0.25">
      <c r="C15" s="10"/>
      <c r="D15" s="82" t="s">
        <v>259</v>
      </c>
    </row>
    <row r="16" spans="1:12" x14ac:dyDescent="0.25">
      <c r="A16">
        <v>7</v>
      </c>
      <c r="B16" s="9" t="s">
        <v>16</v>
      </c>
      <c r="C16" s="10"/>
    </row>
    <row r="17" spans="1:5" x14ac:dyDescent="0.25">
      <c r="B17" s="11"/>
      <c r="C17" s="82" t="s">
        <v>252</v>
      </c>
      <c r="D17" s="83" t="s">
        <v>265</v>
      </c>
      <c r="E17" s="80" t="s">
        <v>267</v>
      </c>
    </row>
    <row r="18" spans="1:5" x14ac:dyDescent="0.25">
      <c r="A18">
        <v>8</v>
      </c>
      <c r="B18" s="12" t="s">
        <v>38</v>
      </c>
    </row>
  </sheetData>
  <mergeCells count="1">
    <mergeCell ref="E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13" sqref="D13"/>
    </sheetView>
  </sheetViews>
  <sheetFormatPr defaultRowHeight="15.75" x14ac:dyDescent="0.25"/>
  <cols>
    <col min="1" max="1" width="4" customWidth="1"/>
    <col min="2" max="2" width="35.75" customWidth="1"/>
    <col min="3" max="3" width="17.625" customWidth="1"/>
    <col min="4" max="4" width="18.125" customWidth="1"/>
  </cols>
  <sheetData>
    <row r="1" spans="1:9" ht="20.25" x14ac:dyDescent="0.3">
      <c r="E1" s="230" t="s">
        <v>9</v>
      </c>
      <c r="F1" s="230"/>
      <c r="G1" s="230"/>
      <c r="H1" s="230"/>
      <c r="I1" s="230"/>
    </row>
    <row r="4" spans="1:9" x14ac:dyDescent="0.25">
      <c r="A4">
        <v>1</v>
      </c>
      <c r="B4" t="s">
        <v>43</v>
      </c>
    </row>
    <row r="5" spans="1:9" x14ac:dyDescent="0.25">
      <c r="B5" s="11"/>
      <c r="C5" s="81" t="s">
        <v>259</v>
      </c>
    </row>
    <row r="6" spans="1:9" x14ac:dyDescent="0.25">
      <c r="A6">
        <v>2</v>
      </c>
      <c r="B6" s="12" t="s">
        <v>202</v>
      </c>
      <c r="C6" s="11"/>
    </row>
    <row r="7" spans="1:9" x14ac:dyDescent="0.25">
      <c r="C7" s="10"/>
      <c r="D7" s="81" t="s">
        <v>264</v>
      </c>
    </row>
    <row r="8" spans="1:9" x14ac:dyDescent="0.25">
      <c r="A8">
        <v>3</v>
      </c>
      <c r="B8" t="s">
        <v>67</v>
      </c>
      <c r="C8" s="10"/>
      <c r="D8" s="80" t="s">
        <v>266</v>
      </c>
    </row>
    <row r="9" spans="1:9" x14ac:dyDescent="0.25">
      <c r="B9" s="11"/>
      <c r="C9" s="82" t="s">
        <v>259</v>
      </c>
    </row>
    <row r="10" spans="1:9" x14ac:dyDescent="0.25">
      <c r="A10">
        <v>4</v>
      </c>
      <c r="B10" s="12" t="s">
        <v>203</v>
      </c>
    </row>
    <row r="11" spans="1:9" x14ac:dyDescent="0.25">
      <c r="C11" s="83" t="s">
        <v>265</v>
      </c>
      <c r="D11" s="80" t="s">
        <v>266</v>
      </c>
    </row>
  </sheetData>
  <mergeCells count="1">
    <mergeCell ref="E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3" sqref="D23"/>
    </sheetView>
  </sheetViews>
  <sheetFormatPr defaultRowHeight="15.75" x14ac:dyDescent="0.25"/>
  <cols>
    <col min="2" max="2" width="38.75" customWidth="1"/>
    <col min="3" max="3" width="17.875" customWidth="1"/>
    <col min="4" max="4" width="17.125" customWidth="1"/>
    <col min="5" max="5" width="17.25" customWidth="1"/>
  </cols>
  <sheetData>
    <row r="1" spans="1:9" ht="20.25" x14ac:dyDescent="0.3">
      <c r="E1" s="230" t="s">
        <v>10</v>
      </c>
      <c r="F1" s="230"/>
      <c r="G1" s="230"/>
      <c r="H1" s="230"/>
      <c r="I1" s="230"/>
    </row>
    <row r="4" spans="1:9" x14ac:dyDescent="0.25">
      <c r="A4">
        <v>1</v>
      </c>
      <c r="B4" s="9" t="s">
        <v>50</v>
      </c>
      <c r="C4" s="14"/>
      <c r="D4" s="14"/>
    </row>
    <row r="5" spans="1:9" x14ac:dyDescent="0.25">
      <c r="B5" s="11"/>
      <c r="C5" s="13"/>
    </row>
    <row r="6" spans="1:9" x14ac:dyDescent="0.25">
      <c r="A6">
        <v>2</v>
      </c>
      <c r="B6" s="12" t="s">
        <v>198</v>
      </c>
      <c r="C6" s="11"/>
    </row>
    <row r="7" spans="1:9" x14ac:dyDescent="0.25">
      <c r="C7" s="10"/>
      <c r="D7" s="81" t="s">
        <v>261</v>
      </c>
    </row>
    <row r="8" spans="1:9" x14ac:dyDescent="0.25">
      <c r="A8">
        <v>3</v>
      </c>
      <c r="B8" s="9" t="s">
        <v>72</v>
      </c>
      <c r="C8" s="10"/>
      <c r="D8" s="11"/>
    </row>
    <row r="9" spans="1:9" x14ac:dyDescent="0.25">
      <c r="B9" s="11"/>
      <c r="C9" s="82" t="s">
        <v>255</v>
      </c>
      <c r="D9" s="10"/>
      <c r="E9" s="14"/>
    </row>
    <row r="10" spans="1:9" x14ac:dyDescent="0.25">
      <c r="A10">
        <v>4</v>
      </c>
      <c r="B10" s="12" t="s">
        <v>204</v>
      </c>
      <c r="D10" s="10"/>
    </row>
    <row r="11" spans="1:9" x14ac:dyDescent="0.25">
      <c r="D11" s="10"/>
      <c r="E11" s="81" t="s">
        <v>264</v>
      </c>
    </row>
    <row r="12" spans="1:9" x14ac:dyDescent="0.25">
      <c r="A12">
        <v>5</v>
      </c>
      <c r="B12" s="9" t="s">
        <v>134</v>
      </c>
      <c r="D12" s="10"/>
      <c r="E12" s="80" t="s">
        <v>263</v>
      </c>
    </row>
    <row r="13" spans="1:9" x14ac:dyDescent="0.25">
      <c r="B13" s="11"/>
      <c r="C13" s="81" t="s">
        <v>255</v>
      </c>
      <c r="D13" s="10"/>
      <c r="E13" s="14"/>
    </row>
    <row r="14" spans="1:9" x14ac:dyDescent="0.25">
      <c r="A14">
        <v>6</v>
      </c>
      <c r="B14" s="12" t="s">
        <v>206</v>
      </c>
      <c r="C14" s="11"/>
      <c r="D14" s="10"/>
    </row>
    <row r="15" spans="1:9" x14ac:dyDescent="0.25">
      <c r="C15" s="10"/>
      <c r="D15" s="82" t="s">
        <v>261</v>
      </c>
    </row>
    <row r="16" spans="1:9" x14ac:dyDescent="0.25">
      <c r="A16">
        <v>7</v>
      </c>
      <c r="B16" s="9" t="s">
        <v>205</v>
      </c>
      <c r="C16" s="10"/>
    </row>
    <row r="17" spans="1:5" x14ac:dyDescent="0.25">
      <c r="B17" s="11"/>
      <c r="C17" s="82" t="s">
        <v>255</v>
      </c>
      <c r="D17" s="83" t="s">
        <v>265</v>
      </c>
      <c r="E17" s="80" t="s">
        <v>263</v>
      </c>
    </row>
    <row r="18" spans="1:5" x14ac:dyDescent="0.25">
      <c r="A18">
        <v>8</v>
      </c>
      <c r="B18" s="12" t="s">
        <v>49</v>
      </c>
    </row>
  </sheetData>
  <mergeCells count="1">
    <mergeCell ref="E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Đôi nam dưới 34</vt:lpstr>
      <vt:lpstr>Đôi nữ dưới 34</vt:lpstr>
      <vt:lpstr>Đôi nam nữ dưới 34</vt:lpstr>
      <vt:lpstr>Đôi nam 35-45</vt:lpstr>
      <vt:lpstr>Đôi nữ 35-45</vt:lpstr>
      <vt:lpstr>Đôi nam nữ 35-45</vt:lpstr>
      <vt:lpstr>Đôi nam trên 45</vt:lpstr>
      <vt:lpstr>Đôi nữ trên 45</vt:lpstr>
      <vt:lpstr>Đôi nam nữ trên 45</vt:lpstr>
      <vt:lpstr>BB đôi nam dưới 45</vt:lpstr>
      <vt:lpstr>BB đôi nữ dưới 45</vt:lpstr>
      <vt:lpstr>BB đôi nam nữ dưới 45</vt:lpstr>
      <vt:lpstr>BB đôi nam trên 45</vt:lpstr>
      <vt:lpstr>BB đôi nữ trên 45</vt:lpstr>
      <vt:lpstr>BB đôi nam nữ trên 45</vt:lpstr>
      <vt:lpstr>BB đơn nam dưới 45</vt:lpstr>
      <vt:lpstr>BB Đơn nữ dưới 45</vt:lpstr>
      <vt:lpstr>BB đơn nam trên 45</vt:lpstr>
      <vt:lpstr>BB đơn nữ trên 45</vt:lpstr>
      <vt:lpstr>Toàn đoàn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2022-03-23T05:46:49Z</dcterms:created>
  <dcterms:modified xsi:type="dcterms:W3CDTF">2022-03-30T01:16:19Z</dcterms:modified>
</cp:coreProperties>
</file>